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Smart" reservationPassword="EC3F"/>
  <workbookPr defaultThemeVersion="124226"/>
  <bookViews>
    <workbookView xWindow="120" yWindow="60" windowWidth="9720" windowHeight="6660" activeTab="1"/>
  </bookViews>
  <sheets>
    <sheet name="BCDKT" sheetId="1" r:id="rId1"/>
    <sheet name="TMBCTC" sheetId="5" r:id="rId2"/>
    <sheet name="LCTT" sheetId="7" r:id="rId3"/>
    <sheet name="KQHDKD" sheetId="2" r:id="rId4"/>
  </sheets>
  <calcPr calcId="124519"/>
</workbook>
</file>

<file path=xl/calcChain.xml><?xml version="1.0" encoding="utf-8"?>
<calcChain xmlns="http://schemas.openxmlformats.org/spreadsheetml/2006/main">
  <c r="H526" i="5"/>
  <c r="D13" i="7"/>
  <c r="D12"/>
  <c r="D31"/>
  <c r="D20"/>
  <c r="D17"/>
  <c r="D16"/>
  <c r="I466" i="5"/>
  <c r="H204"/>
  <c r="H195"/>
  <c r="H196" s="1"/>
  <c r="D27" i="1" s="1"/>
  <c r="H467" i="5"/>
  <c r="D21" i="2" s="1"/>
  <c r="H472" i="5"/>
  <c r="D22" i="2" s="1"/>
  <c r="I378" i="5"/>
  <c r="I311"/>
  <c r="I195"/>
  <c r="I196" s="1"/>
  <c r="E27" i="1" s="1"/>
  <c r="I147" i="5"/>
  <c r="F1" i="2"/>
  <c r="A3"/>
  <c r="A2"/>
  <c r="A1"/>
  <c r="D1" i="7"/>
  <c r="A3"/>
  <c r="A2"/>
  <c r="A1"/>
  <c r="H505" i="5"/>
  <c r="I443"/>
  <c r="H443"/>
  <c r="D13" i="2" s="1"/>
  <c r="H438" i="5"/>
  <c r="I438"/>
  <c r="E10" i="2" s="1"/>
  <c r="E12" s="1"/>
  <c r="H152" i="5"/>
  <c r="D17" i="1" s="1"/>
  <c r="D19" i="2"/>
  <c r="D18"/>
  <c r="H525" i="5"/>
  <c r="H527"/>
  <c r="F2" i="2"/>
  <c r="H182" i="5"/>
  <c r="D24" i="1" s="1"/>
  <c r="H113" i="5"/>
  <c r="H118"/>
  <c r="H163"/>
  <c r="D18" i="1" s="1"/>
  <c r="H174" i="5"/>
  <c r="D21" i="1" s="1"/>
  <c r="H208" i="5"/>
  <c r="H221"/>
  <c r="D13" i="1"/>
  <c r="H233" i="5"/>
  <c r="D32" i="1" s="1"/>
  <c r="I239" i="5"/>
  <c r="I240"/>
  <c r="I241"/>
  <c r="I244"/>
  <c r="I245"/>
  <c r="I246"/>
  <c r="I257"/>
  <c r="H261"/>
  <c r="I261" s="1"/>
  <c r="H271"/>
  <c r="D48" i="1" s="1"/>
  <c r="D54"/>
  <c r="D55"/>
  <c r="H312" i="5"/>
  <c r="D58" i="1" s="1"/>
  <c r="D57" s="1"/>
  <c r="G12" i="2"/>
  <c r="G14" s="1"/>
  <c r="G20" s="1"/>
  <c r="G23"/>
  <c r="F12"/>
  <c r="F14" s="1"/>
  <c r="F20" s="1"/>
  <c r="F23"/>
  <c r="I452" i="5"/>
  <c r="H452"/>
  <c r="I312"/>
  <c r="E58" i="1" s="1"/>
  <c r="E57" s="1"/>
  <c r="D2" i="7"/>
  <c r="I500" i="5"/>
  <c r="H500"/>
  <c r="I475"/>
  <c r="H475"/>
  <c r="I469"/>
  <c r="H469"/>
  <c r="I464"/>
  <c r="H464"/>
  <c r="I461"/>
  <c r="H461"/>
  <c r="D10" i="2"/>
  <c r="D12" s="1"/>
  <c r="H450" i="5"/>
  <c r="D15" i="2" s="1"/>
  <c r="H456" i="5"/>
  <c r="D16" i="2" s="1"/>
  <c r="H479" i="5"/>
  <c r="H477" s="1"/>
  <c r="H490"/>
  <c r="H488" s="1"/>
  <c r="D17" i="2"/>
  <c r="I412" i="5"/>
  <c r="I414" s="1"/>
  <c r="H414"/>
  <c r="G414"/>
  <c r="D414"/>
  <c r="C414"/>
  <c r="B414"/>
  <c r="I450"/>
  <c r="I456"/>
  <c r="I472"/>
  <c r="I467"/>
  <c r="I479"/>
  <c r="I477" s="1"/>
  <c r="I490"/>
  <c r="I488" s="1"/>
  <c r="E22" i="2"/>
  <c r="E21"/>
  <c r="E19"/>
  <c r="E18"/>
  <c r="E17"/>
  <c r="E16"/>
  <c r="E15"/>
  <c r="E13"/>
  <c r="C247" i="5"/>
  <c r="A264"/>
  <c r="A263"/>
  <c r="A261"/>
  <c r="A259"/>
  <c r="A257"/>
  <c r="A256"/>
  <c r="A247"/>
  <c r="A244"/>
  <c r="I419"/>
  <c r="H419"/>
  <c r="I392"/>
  <c r="H392"/>
  <c r="I388"/>
  <c r="H388"/>
  <c r="I384"/>
  <c r="H384"/>
  <c r="I380"/>
  <c r="H380"/>
  <c r="I377"/>
  <c r="H377"/>
  <c r="I365"/>
  <c r="H365"/>
  <c r="I358"/>
  <c r="H358"/>
  <c r="I354"/>
  <c r="H354"/>
  <c r="I346"/>
  <c r="H346"/>
  <c r="I341"/>
  <c r="H341"/>
  <c r="I328"/>
  <c r="H328"/>
  <c r="I315"/>
  <c r="H315"/>
  <c r="I308"/>
  <c r="H308"/>
  <c r="I285"/>
  <c r="H285"/>
  <c r="I273"/>
  <c r="H273"/>
  <c r="I267"/>
  <c r="H267"/>
  <c r="I227"/>
  <c r="H227"/>
  <c r="I207"/>
  <c r="H207"/>
  <c r="I199"/>
  <c r="H199"/>
  <c r="I188"/>
  <c r="H188"/>
  <c r="I184"/>
  <c r="H184"/>
  <c r="I177"/>
  <c r="H177"/>
  <c r="I166"/>
  <c r="H166"/>
  <c r="I155"/>
  <c r="H155"/>
  <c r="I131"/>
  <c r="H131"/>
  <c r="H125"/>
  <c r="I125"/>
  <c r="I458"/>
  <c r="H458"/>
  <c r="I445"/>
  <c r="H445"/>
  <c r="I440"/>
  <c r="H440"/>
  <c r="I522"/>
  <c r="I523"/>
  <c r="E76" i="1"/>
  <c r="D76"/>
  <c r="H493" i="5"/>
  <c r="I493"/>
  <c r="E18" i="7"/>
  <c r="E27"/>
  <c r="E35"/>
  <c r="E414" i="5"/>
  <c r="E417" s="1"/>
  <c r="F414"/>
  <c r="F417" s="1"/>
  <c r="I343"/>
  <c r="H343"/>
  <c r="D68" i="1" s="1"/>
  <c r="I271" i="5"/>
  <c r="I322"/>
  <c r="I316"/>
  <c r="I221"/>
  <c r="I208"/>
  <c r="I118"/>
  <c r="I113"/>
  <c r="I128"/>
  <c r="E55" i="1"/>
  <c r="I362" i="5"/>
  <c r="H362"/>
  <c r="D71" i="1" s="1"/>
  <c r="H247" i="5"/>
  <c r="G247"/>
  <c r="F247"/>
  <c r="E247"/>
  <c r="D247"/>
  <c r="H242"/>
  <c r="G242"/>
  <c r="F242"/>
  <c r="E242"/>
  <c r="D242"/>
  <c r="C242"/>
  <c r="H322"/>
  <c r="I390"/>
  <c r="E81" i="1" s="1"/>
  <c r="H390" i="5"/>
  <c r="D81" i="1" s="1"/>
  <c r="E71"/>
  <c r="I375" i="5"/>
  <c r="E74" i="1" s="1"/>
  <c r="H375" i="5"/>
  <c r="D74" i="1" s="1"/>
  <c r="E70"/>
  <c r="D70"/>
  <c r="I351" i="5"/>
  <c r="E69" i="1" s="1"/>
  <c r="H351" i="5"/>
  <c r="D69" i="1" s="1"/>
  <c r="I338" i="5"/>
  <c r="E67" i="1" s="1"/>
  <c r="H338" i="5"/>
  <c r="D67" i="1" s="1"/>
  <c r="H316" i="5"/>
  <c r="E54" i="1"/>
  <c r="I233" i="5"/>
  <c r="E32" i="1" s="1"/>
  <c r="E28"/>
  <c r="I174" i="5"/>
  <c r="E21" i="1" s="1"/>
  <c r="I163" i="5"/>
  <c r="E18" i="1" s="1"/>
  <c r="I152" i="5"/>
  <c r="E17" i="1" s="1"/>
  <c r="I204" i="5"/>
  <c r="D28" i="1"/>
  <c r="H128" i="5"/>
  <c r="D18" i="7"/>
  <c r="D27"/>
  <c r="D35"/>
  <c r="I182" i="5"/>
  <c r="E24" i="1" s="1"/>
  <c r="E23" s="1"/>
  <c r="I243" i="5"/>
  <c r="C249"/>
  <c r="D249"/>
  <c r="E249"/>
  <c r="F249"/>
  <c r="G249"/>
  <c r="H249"/>
  <c r="I249"/>
  <c r="E39" i="1" s="1"/>
  <c r="C250" i="5"/>
  <c r="E250"/>
  <c r="G250"/>
  <c r="I256"/>
  <c r="E46" i="1" s="1"/>
  <c r="I259" i="5"/>
  <c r="E47" i="1" s="1"/>
  <c r="I260" i="5"/>
  <c r="H263"/>
  <c r="I263" s="1"/>
  <c r="E45" i="1" s="1"/>
  <c r="H264" i="5"/>
  <c r="I505"/>
  <c r="E13" i="1"/>
  <c r="E40"/>
  <c r="E41"/>
  <c r="D46"/>
  <c r="E52" l="1"/>
  <c r="I325" i="5"/>
  <c r="E66" i="1" s="1"/>
  <c r="H528" i="5"/>
  <c r="I247"/>
  <c r="D41" i="1" s="1"/>
  <c r="H250" i="5"/>
  <c r="E36" i="7"/>
  <c r="E39" s="1"/>
  <c r="D36"/>
  <c r="D39" s="1"/>
  <c r="E23" i="2"/>
  <c r="F25"/>
  <c r="G25"/>
  <c r="G28" s="1"/>
  <c r="G31" s="1"/>
  <c r="E14"/>
  <c r="E20" s="1"/>
  <c r="D250" i="5"/>
  <c r="I242"/>
  <c r="D40" i="1" s="1"/>
  <c r="F250" i="5"/>
  <c r="I112"/>
  <c r="I122" s="1"/>
  <c r="E11" i="1" s="1"/>
  <c r="E10" s="1"/>
  <c r="E16"/>
  <c r="I224" i="5"/>
  <c r="E30" i="1" s="1"/>
  <c r="E26" s="1"/>
  <c r="G417" i="5"/>
  <c r="I417"/>
  <c r="D90" i="1" s="1"/>
  <c r="E90"/>
  <c r="C417" i="5"/>
  <c r="D95" i="1" s="1"/>
  <c r="E95"/>
  <c r="I476" i="5"/>
  <c r="I481" s="1"/>
  <c r="I483" s="1"/>
  <c r="I485" s="1"/>
  <c r="E26" i="2" s="1"/>
  <c r="E38" i="1"/>
  <c r="E31" s="1"/>
  <c r="D23" i="2"/>
  <c r="D14"/>
  <c r="D20" s="1"/>
  <c r="I521" i="5"/>
  <c r="H325"/>
  <c r="D66" i="1" s="1"/>
  <c r="D65" s="1"/>
  <c r="H224" i="5"/>
  <c r="D30" i="1" s="1"/>
  <c r="D26" s="1"/>
  <c r="D23"/>
  <c r="H112" i="5"/>
  <c r="H122" s="1"/>
  <c r="D11" i="1" s="1"/>
  <c r="D10" s="1"/>
  <c r="E65"/>
  <c r="E77"/>
  <c r="D52"/>
  <c r="D77"/>
  <c r="D417" i="5"/>
  <c r="D96" i="1" s="1"/>
  <c r="E96"/>
  <c r="B417" i="5"/>
  <c r="E89" i="1"/>
  <c r="I420" i="5"/>
  <c r="I422" s="1"/>
  <c r="I428" s="1"/>
  <c r="H417"/>
  <c r="D98" i="1" s="1"/>
  <c r="E98"/>
  <c r="I264" i="5"/>
  <c r="D45" i="1" s="1"/>
  <c r="D47"/>
  <c r="D16"/>
  <c r="H476" i="5"/>
  <c r="I250" l="1"/>
  <c r="D39" i="1" s="1"/>
  <c r="D38" s="1"/>
  <c r="D31" s="1"/>
  <c r="F28" i="2"/>
  <c r="F31" s="1"/>
  <c r="D25"/>
  <c r="E25"/>
  <c r="E28" s="1"/>
  <c r="E9" i="1"/>
  <c r="E62" s="1"/>
  <c r="E64"/>
  <c r="D64"/>
  <c r="D9"/>
  <c r="H481" i="5"/>
  <c r="H420"/>
  <c r="H422" s="1"/>
  <c r="H428" s="1"/>
  <c r="D89" i="1"/>
  <c r="D88" s="1"/>
  <c r="D87" s="1"/>
  <c r="E88"/>
  <c r="E87" s="1"/>
  <c r="I496" i="5"/>
  <c r="I497" s="1"/>
  <c r="E31" i="2" s="1"/>
  <c r="E105" i="1" l="1"/>
  <c r="H483" i="5"/>
  <c r="H485" s="1"/>
  <c r="D62" i="1"/>
  <c r="D105"/>
  <c r="F62" l="1"/>
  <c r="D26" i="2"/>
  <c r="D28" s="1"/>
  <c r="H496" i="5"/>
  <c r="H497" s="1"/>
  <c r="D31" i="2" s="1"/>
</calcChain>
</file>

<file path=xl/sharedStrings.xml><?xml version="1.0" encoding="utf-8"?>
<sst xmlns="http://schemas.openxmlformats.org/spreadsheetml/2006/main" count="707" uniqueCount="619">
  <si>
    <t>soá</t>
  </si>
  <si>
    <t>01</t>
  </si>
  <si>
    <t>02</t>
  </si>
  <si>
    <t>I. ÑAËC ÑIEÅM HOAÏT ÑOÄNG CUÛA DOANH NGHIEÄP</t>
  </si>
  <si>
    <t>1   Cheá ñoä keá toaùn aùp duïng</t>
  </si>
  <si>
    <t xml:space="preserve">     Thueá GTGT haøng nhaäp khaåu chöa khaáu tröø</t>
  </si>
  <si>
    <t xml:space="preserve">            Keá toaùn tröôûng</t>
  </si>
  <si>
    <t xml:space="preserve">     Tieàn maët taïi quyõ</t>
  </si>
  <si>
    <t xml:space="preserve">     Tieàn gôûi ngaân haøng</t>
  </si>
  <si>
    <t xml:space="preserve">     Thaønh phaåm</t>
  </si>
  <si>
    <t xml:space="preserve">     Huyønh Ngoïc Töûng</t>
  </si>
  <si>
    <t xml:space="preserve">     Ngoâ Vaên Uùt Vieät</t>
  </si>
  <si>
    <t xml:space="preserve">     Traàn Nguyeät Thuyû</t>
  </si>
  <si>
    <t xml:space="preserve">     Nguyeãn Hoaøng Yeán</t>
  </si>
  <si>
    <t xml:space="preserve">     Hoà Ngoïc Haûi</t>
  </si>
  <si>
    <t xml:space="preserve">     Taïm öùng</t>
  </si>
  <si>
    <t xml:space="preserve">     Kyù quyõ</t>
  </si>
  <si>
    <t xml:space="preserve">     CN Cty XNK Thuyû Saûn Mieàn Trung</t>
  </si>
  <si>
    <t xml:space="preserve">     Thueá khaùc</t>
  </si>
  <si>
    <t xml:space="preserve">        Sacombank Caàn Thô</t>
  </si>
  <si>
    <t>Coäng</t>
  </si>
  <si>
    <t>IV. CAÙC CHÍNH SAÙCH KEÁ TOAÙN AÙP DUÏNG</t>
  </si>
  <si>
    <t xml:space="preserve">     Cty TNHH 1 TV Hoàng Phaùt</t>
  </si>
  <si>
    <t xml:space="preserve">     Cty TNHH Thuaän Lôïi</t>
  </si>
  <si>
    <t>V.11</t>
  </si>
  <si>
    <t>V.12</t>
  </si>
  <si>
    <t>V.13</t>
  </si>
  <si>
    <t>V.14</t>
  </si>
  <si>
    <t>V.21</t>
  </si>
  <si>
    <t>V.15</t>
  </si>
  <si>
    <t>V.16</t>
  </si>
  <si>
    <t>V.17</t>
  </si>
  <si>
    <t>V.18</t>
  </si>
  <si>
    <t>V.19</t>
  </si>
  <si>
    <t>V.20</t>
  </si>
  <si>
    <t>V.22</t>
  </si>
  <si>
    <t>V.23</t>
  </si>
  <si>
    <t>01   Tieàn vaø caùc khoaûn töông ñöông tieàn</t>
  </si>
  <si>
    <t>02   Caùc khoaûn ñaàu tö taøi chính ngaén haïn</t>
  </si>
  <si>
    <t>III. CHUAÅN MÖÏC VAØ CHEÁ ÑOÄ KEÁ TOAÙN AÙP DUÏNG</t>
  </si>
  <si>
    <r>
      <t>2   Ñôn vò tieàn teä söû duïng trong cheá ñoä keá toaùn</t>
    </r>
    <r>
      <rPr>
        <sz val="11"/>
        <rFont val="VNI-Times"/>
      </rPr>
      <t xml:space="preserve"> : </t>
    </r>
  </si>
  <si>
    <t xml:space="preserve">     Cty TNHH XM Holcim Vieät Nam</t>
  </si>
  <si>
    <r>
      <t>3   Hình thöùc soå keá toaùn aùp duïng</t>
    </r>
    <r>
      <rPr>
        <sz val="11"/>
        <rFont val="VNI-Times"/>
      </rPr>
      <t xml:space="preserve"> : </t>
    </r>
  </si>
  <si>
    <t>2   Tuyeân boá veà vieäc tuaân thuû Chuaån möïc keá toaùn vaø Cheá ñoä keá toaùn</t>
  </si>
  <si>
    <t>6   Baát ñoäng saûn ñaàu tö</t>
  </si>
  <si>
    <t xml:space="preserve">     Baát ñoäng saûn ñaàu tö laø quyeàn söû duïng ñaát, nhaø, moät phaàn cuûa nhaø hoaëc cô sôû haï taàng thuoäc sôû höõu cuûa coâng ty hay </t>
  </si>
  <si>
    <t xml:space="preserve">thueâ taøi chính ñöôïc söû duïng nhaèm muïc ñích thu lôïi töø vieäc cho thueâ hoaëc chôø taêng giaù.  Nguyeân giaù cuûa baát ñoäng saûn </t>
  </si>
  <si>
    <t>ñaàu tö laø toaøn boä chi phí maø coâng ty phaûi boû ra hoaëc giaù trò hôïp lyù cuûa caùc khoaûn ñöa ra ñeå trao ñoåi nhaèm coù ñöôïc baát</t>
  </si>
  <si>
    <t>ñoäng saûn ñaàu tö tính ñeán tôøi ñieåm mua hoaëc xaây döïng hoaøn thaønh.</t>
  </si>
  <si>
    <t xml:space="preserve">     Caùc chi phí lieân quan ñeán baát ñoäng saûn ñaàu tö phaùt sinh sau ghi nhaän ban ñaàu ñöôïc ghi nhaän laø chi phí trong kyø, </t>
  </si>
  <si>
    <t>tröø khi chi phí naøy coù khaû naêng chaéc chaén laøm cho baát ñoäng saûn ñaàu tö taïo ra lôïi ích kinh teá trong töông lai nhieàu hôn</t>
  </si>
  <si>
    <t>möùc ñaùnh giaù ban ñaàu thì ñöôïc ghi taêng nguyeân giaù.</t>
  </si>
  <si>
    <t xml:space="preserve">     Khi baát ñoäng saûn ñaàu tö ñöôïc baùn, nguyeân giaù vaø khaáu hao luõy keá ñöôïc xoùa soå vaø baát kyø khoaûn laõi loã naøo phaùt sinh  </t>
  </si>
  <si>
    <t>ñeàu ñöôïc haïch toaùn vaøo thu nhaäp hay chi phí trong kyø.</t>
  </si>
  <si>
    <t>7   Chi phí ñi vay</t>
  </si>
  <si>
    <t xml:space="preserve">     Taøi saûn coá ñònh ñöôïc khaùu hao theo phöông phaùp ñöôøng thaúng döïa treân thôøi gian höõu duïng öôùc tính.  Soá naêm khaáu</t>
  </si>
  <si>
    <t xml:space="preserve">8   Ñaàu tö taøi chính </t>
  </si>
  <si>
    <t xml:space="preserve">9   Nguoàn voán kinh doanh-quyõ </t>
  </si>
  <si>
    <t>10   Thueá thu nhaäp doang nghieäp</t>
  </si>
  <si>
    <t>11   Nguyeân taéc ghi nhaän doanh thu</t>
  </si>
  <si>
    <t>03   Phaûi thu khaùch haøng</t>
  </si>
  <si>
    <t>04   Traû tröôùc ngöôøi baùn</t>
  </si>
  <si>
    <t>05   Caùc khoaûn phaûi thu ngaén haïn khaùc</t>
  </si>
  <si>
    <t>06   Haøng toàn kho</t>
  </si>
  <si>
    <t>07  Chi phí traû tröôùc ngaén haïn</t>
  </si>
  <si>
    <t>08   Caùc khoaûn thueá phaûi thu</t>
  </si>
  <si>
    <t>09   Taøi saûn ngaén haïn khaùc</t>
  </si>
  <si>
    <t>10   Phaûi thu daøi haïn khaùc</t>
  </si>
  <si>
    <t>12   Taêng, giaûm taøi saûn coá ñònh voâ hình :</t>
  </si>
  <si>
    <t>11   Taêng giaûm taøi saûn coá ñònh höõu hình</t>
  </si>
  <si>
    <t>13   Chi phí xaây döïng cô baûn dôõ dang :</t>
  </si>
  <si>
    <t>14   Ñaàu tö vaøo coâng ty lieân doanh lieân keát</t>
  </si>
  <si>
    <t>15    Ñaàu tö daøi haïn khaùc</t>
  </si>
  <si>
    <t>16   Chi phí traû tröôùc daøi haïn :</t>
  </si>
  <si>
    <t>17  Vay vaø nôï ngaén haïn :</t>
  </si>
  <si>
    <t>18   Phaûi traû khaùch haøng</t>
  </si>
  <si>
    <t xml:space="preserve">      Laõi vay phaûi traû cho Coâng ty Mua Baùn Nôï</t>
  </si>
  <si>
    <t xml:space="preserve">      Thueá GTGT haøng nhaäp khaåu</t>
  </si>
  <si>
    <t xml:space="preserve">      Thueá thu nhaäp doanh nghieäp</t>
  </si>
  <si>
    <t xml:space="preserve">      Thueá thu nhaäp caù nhaân</t>
  </si>
  <si>
    <t xml:space="preserve">      Coå phieáu</t>
  </si>
  <si>
    <t xml:space="preserve">1    Toång doanh thu baùn haøng vaø cung caáp dòch vuï </t>
  </si>
  <si>
    <t xml:space="preserve">2     Giaù voán haøng baùn </t>
  </si>
  <si>
    <t xml:space="preserve">     Doanh thu baùn thaønh phaåm</t>
  </si>
  <si>
    <t xml:space="preserve">3    Doanh thu hoaït ñoäng taøi chính </t>
  </si>
  <si>
    <t>4    Chi phí taøi chính</t>
  </si>
  <si>
    <t>5    Chi phí baùn haøng</t>
  </si>
  <si>
    <t xml:space="preserve">6    Chi phí quaûn lyù DN </t>
  </si>
  <si>
    <t>7    Thu nhaäp khaùc</t>
  </si>
  <si>
    <t>8    Chi phí khaùc</t>
  </si>
  <si>
    <t>9    Chi phí thueá thu nhaäp doanh nghieäp hieän haønh (Maõ soá 51)</t>
  </si>
  <si>
    <t>10  Laõi cô baûn treân coå phieáu</t>
  </si>
  <si>
    <t xml:space="preserve">     Baát ñoäng saûn ñaàu tö ñöôïc khaáu hao theo phöông phaùp ñöôøng thaúng döïa treân thôøi gian höõu duïng öôùc tính.</t>
  </si>
  <si>
    <t>V.  THOÂNG TIN BOÅ SUNG CHO CAÙC KHOAÛN MUÏC TRÌNH BAØY TRONG BAÛNG CAÂN ÑOÁI KEÁ TOAÙN :</t>
  </si>
  <si>
    <t xml:space="preserve">neáu coù, seõ ñöôïc coâng ty ñieàu chænh ngay sau khi coù keát quaû quyeát toaùn thueá. </t>
  </si>
  <si>
    <t xml:space="preserve">     Sacombank Caàn Thô</t>
  </si>
  <si>
    <t xml:space="preserve">     Vietinbank Caàn Thô</t>
  </si>
  <si>
    <t xml:space="preserve">     Kinh phí coâng ñoaøn</t>
  </si>
  <si>
    <t xml:space="preserve">     Cty CP Bao Bì PP Caàn Thô</t>
  </si>
  <si>
    <t xml:space="preserve">     Soá löôïng coå phieáu ñöôïc pheùp phaùt haønh</t>
  </si>
  <si>
    <t xml:space="preserve">     Soá löôïng coå phieáu ñaõ ñöôïc phaùt haønh vaø goùp voán</t>
  </si>
  <si>
    <t xml:space="preserve">     Soá löôïng coå phieáu ñöôïc mua laïi</t>
  </si>
  <si>
    <t xml:space="preserve">     Soá löôïng coå phieáu ñang löu haønh</t>
  </si>
  <si>
    <t xml:space="preserve">     Meänh giaù coå phieáu ñang löu haønh : 10.000 ñoàng</t>
  </si>
  <si>
    <t xml:space="preserve">     Giaù voán cuûa thaønh phaåm ñaõ baùn</t>
  </si>
  <si>
    <t xml:space="preserve">     Laõi tieàn gôûi, tieàn cho vay</t>
  </si>
  <si>
    <t xml:space="preserve">     Coå töùc, lôïi nhuaän ñöôïc chia</t>
  </si>
  <si>
    <t xml:space="preserve">     Laõi cheânh leäch tyû giaù ñaõ thöïc hieän</t>
  </si>
  <si>
    <t xml:space="preserve">     Laõi tieàn vay</t>
  </si>
  <si>
    <t xml:space="preserve">     Loã cheânh leäch tyû giaù ñaõ thöïc hieän</t>
  </si>
  <si>
    <t xml:space="preserve">     Thanh lyù TSCÑ</t>
  </si>
  <si>
    <t xml:space="preserve">     Toång lôïi nhuaän keá toaùn tröôùc thueá</t>
  </si>
  <si>
    <t xml:space="preserve">     Toång thu nhaäp chòu thueá trong kyø tính thueá</t>
  </si>
  <si>
    <t xml:space="preserve">     Thueá suaát thueá TNDN</t>
  </si>
  <si>
    <t xml:space="preserve">     Thueá TNDN öôùc tính phaûi noäp</t>
  </si>
  <si>
    <t xml:space="preserve">     Ñieàu chænh chi phí thueá TNDN cuûa caùc naêm tröôùc vaøo chi phí thueá thu nhaäp naêm nay</t>
  </si>
  <si>
    <t xml:space="preserve">     Toång chi phí thueá thu nhaäp doanh nghieäp hieän haønh</t>
  </si>
  <si>
    <t xml:space="preserve">     Laõi cô baûn treân coå phieáu</t>
  </si>
  <si>
    <t xml:space="preserve">     Chi phí nguyeân lieäu, vaät lieäu</t>
  </si>
  <si>
    <t xml:space="preserve">     Chi phí nhaân coâng</t>
  </si>
  <si>
    <t xml:space="preserve">     Chi phí khaáu hao TSCÑ</t>
  </si>
  <si>
    <t xml:space="preserve">     Chi phí dòch vuï mua ngoaøi, baèng tieàn khaùc</t>
  </si>
  <si>
    <t xml:space="preserve">     Coâng ty Mua Baùn Nôï &amp; TSTÑ cuûa DN </t>
  </si>
  <si>
    <t xml:space="preserve">     Coâng ty CP XM Taây Ñoâ</t>
  </si>
  <si>
    <t xml:space="preserve">     Coâng ty CP XM Haø Tieân</t>
  </si>
  <si>
    <t xml:space="preserve">     Coâng ty CP XM Haø Tieân Kieân Giang</t>
  </si>
  <si>
    <t xml:space="preserve">     Coâng ty CP Beâ Toâng Phan Vuõ Caàn Thô</t>
  </si>
  <si>
    <t xml:space="preserve">     Coâng ty CP XM Haø Tieân-Kieân Giang</t>
  </si>
  <si>
    <t xml:space="preserve">     Coâng ty  CP XM Haø Tieân</t>
  </si>
  <si>
    <t>11   Chi phí saûn xuaát, kinh doanh theo yeáu toá</t>
  </si>
  <si>
    <t xml:space="preserve">VII- THOÂNG TIN KHAÙC </t>
  </si>
  <si>
    <t xml:space="preserve">     Nguyeân lieäu, vaät lieäu</t>
  </si>
  <si>
    <t xml:space="preserve">     Chi phí SX KD dôõ dang</t>
  </si>
  <si>
    <t xml:space="preserve">     Haøng hoaù</t>
  </si>
  <si>
    <t xml:space="preserve">    * Caùc khoaûn ñieàu chænh taêng </t>
  </si>
  <si>
    <t xml:space="preserve">     * Caùc khoaûn ñieàu chænh giaûm (coå töùc ñöôïc chia)</t>
  </si>
  <si>
    <t>25%</t>
  </si>
  <si>
    <t>Khoaûn muïc</t>
  </si>
  <si>
    <t>Toång coäng</t>
  </si>
  <si>
    <t>Nhaø cöûa, vaät kieán truùc</t>
  </si>
  <si>
    <t>Maùy moùc, thieát bò</t>
  </si>
  <si>
    <t>Phöông tieän vaän taûi, truyeàn daãn</t>
  </si>
  <si>
    <t>Thieát bò duïng cuï quaûn lyù</t>
  </si>
  <si>
    <t xml:space="preserve">     Nguyeân giaù TSCÑ höõu hình</t>
  </si>
  <si>
    <t>CTY COÅ PHAÀN SADICO CAÀN THÔ</t>
  </si>
  <si>
    <t>BAÛN THUYEÁT MINH BAÙO CAÙO TAØI CHÍNH</t>
  </si>
  <si>
    <r>
      <t>2   Lónh vöïc kinh doanh</t>
    </r>
    <r>
      <rPr>
        <sz val="11"/>
        <rFont val="VNI-Times"/>
      </rPr>
      <t xml:space="preserve"> : saûn xuaát</t>
    </r>
  </si>
  <si>
    <r>
      <t>1  Hình thöùc sôû höõu voán :</t>
    </r>
    <r>
      <rPr>
        <sz val="11"/>
        <rFont val="VNI-Times"/>
      </rPr>
      <t xml:space="preserve"> coâng ty coå phaàn</t>
    </r>
  </si>
  <si>
    <t>II. NAÊM TAØI CHÍNH, ÑÔN VÒ TIEÀN TEÄ SÖÛ DUÏNG TRONG KEÁ TOAÙN</t>
  </si>
  <si>
    <t>1   Naêm taøi chính</t>
  </si>
  <si>
    <t xml:space="preserve">     Naêm taøi chính cuûa coâng ty  baét ñaàu töø ngaøy 01/01 vaø keát thöùc vaøo ngaøy 31/12 haøng naêm</t>
  </si>
  <si>
    <t xml:space="preserve">     Ñôn vò tieàn teä söû duïng trong keá toaùn laø Ñoàng Vieät Nam (VND)</t>
  </si>
  <si>
    <t xml:space="preserve">     Coâng ty aùp duïng Cheá ñoä keá toaùn Doanh nghieäp Vieät Nam.</t>
  </si>
  <si>
    <r>
      <t xml:space="preserve">3  Ngaønh ngheà kinh doanh : </t>
    </r>
    <r>
      <rPr>
        <sz val="11"/>
        <rFont val="VNI-Times"/>
      </rPr>
      <t xml:space="preserve"> saûn xuaát xi maêng, caùc saûn phaåm töø xi maêng vaø voû bao ñöïng xi maêng. Kinh doanh vaät lieäu</t>
    </r>
  </si>
  <si>
    <t>xaây döïng. Kinh doanh xuaát nhaäp khaåu tröïc tieáp vaø uyû thaùc. Ñaàu tö kinh doanh baát ñoäng saûn.</t>
  </si>
  <si>
    <t xml:space="preserve">     Ban Giaùm Ñoác ñaûm baûo ñaõ tuaân thuû ñaày ñuû yeâu caàu cuûa caùc Chuaån möïc keá toaùn vaø Cheá ñoä keá toaùn Vieät Nam Doanh </t>
  </si>
  <si>
    <t>nghieäp Vieät Nam hieän haønh.</t>
  </si>
  <si>
    <t xml:space="preserve">     Coâng ty söû duïng hình thöùc keá toaùn treân maùy vi tính</t>
  </si>
  <si>
    <t>1   Cô sôû laäp Baùo caùo taøi chính</t>
  </si>
  <si>
    <t xml:space="preserve">     Baùo caùo taøi chính ñöôïc trình baøy theo nguyeân taéc giaù goác</t>
  </si>
  <si>
    <t>2   Tieàn vaø töông ñöông tieàn</t>
  </si>
  <si>
    <t xml:space="preserve">     Tieàn vaø caùc khoaûn töông ñöông tieàn bao goàm tieàn maët, tieàn göi ngaân haøng, tieàn ñang chuyeån vaø caùc khoaûn ñaàu tö ngaén </t>
  </si>
  <si>
    <t xml:space="preserve">                      Maãu soá B 09-DN</t>
  </si>
  <si>
    <t xml:space="preserve">haïn coù thôøi haïn thu hoài hoaëc ñaùo haïn khoâng quaù 3 thaùng keå töø ngaøy mua, deã daøng chuyeån ñoåi thaønh moät löôïng tieàn xaùc </t>
  </si>
  <si>
    <t>ñònh cuõng nhö khoâng coù nhieàu ruûi ro trong vieäc chuyeån ñoåi.</t>
  </si>
  <si>
    <t>3   Haøng toàn kho</t>
  </si>
  <si>
    <t xml:space="preserve">     Haøng toàn kho ñöôïc xaùc ñònh treân cô sôû giaù goác. Giaù goác haøng toàn kho bao goàm chi phí mua, chi phí cheá bieán vaø caùc chi</t>
  </si>
  <si>
    <t>phí lieân quan tröïc tieáp khaùc phaùt sinh ñeå coù ñöôïc haøng toàn kho ôû ñòa ñieåm vaø traïng thaùi hieän taïi.</t>
  </si>
  <si>
    <t xml:space="preserve">     Giaù goác haøng toàn kho ñöôïc tính theo phöông phaùp bình quaân gia quyeàn vaø ñöôïc haïch toaùn theo phöông phaùp keâ khai</t>
  </si>
  <si>
    <t>thöôøng xuyeân</t>
  </si>
  <si>
    <t>4   Caùc khoaûn phaûi thu thöông maïi vaø phaûi thu khaùc</t>
  </si>
  <si>
    <t xml:space="preserve">     Caùc khoaûn phaûi thu thöông maïi vaø caùc khoaûn phaûi thu khaùc ñöôïc ghi nhaän theo hoùa ñôn, chöùng töø.</t>
  </si>
  <si>
    <t>5   Taøi saûn coá ñònh</t>
  </si>
  <si>
    <t xml:space="preserve">     Taøi saûn coá ñònh ñöôïc theå hieän theo nguyeân giaù tröø hao moøn luõy keá. Nguyeân giaù taøi saûn coá ñònh bao goàm toøn boä caùc chi </t>
  </si>
  <si>
    <t xml:space="preserve">     Khi taøi saûn coá ñònh ñöôïc baùn hay thanh lyù, nguyeân giaù vaø khaáu hao luõy keá ñöôïc xoùa soå vaø baát kyø khoaûn laõi loã naøo phaùt </t>
  </si>
  <si>
    <t>sinh do vieäc thanh lyù ñeàu ñöôïc tính vaøo thu nhaäp hay chi phí trong kyø.</t>
  </si>
  <si>
    <t>Soá naêm</t>
  </si>
  <si>
    <t xml:space="preserve">     Nhaø cöûa, vaät kieán truùc</t>
  </si>
  <si>
    <t xml:space="preserve">     Maùy moùc vaø thieát bò </t>
  </si>
  <si>
    <t xml:space="preserve">     Phöông tieän vaän taûi, truyeàn daãn</t>
  </si>
  <si>
    <t xml:space="preserve">     Thieát bò, duïng cuï quaûn lyù</t>
  </si>
  <si>
    <t xml:space="preserve">     Taøi saûn voâ hình (phaàn meàm keá toaùn)</t>
  </si>
  <si>
    <t>6 - 30</t>
  </si>
  <si>
    <t>6 - 15</t>
  </si>
  <si>
    <t>6 - 10</t>
  </si>
  <si>
    <t>5 - 10</t>
  </si>
  <si>
    <t>8</t>
  </si>
  <si>
    <t xml:space="preserve">     Chi phí ñi vay ñöôïc ghi nhaän vaøo chi phí trong kyù. Tröôøng hôïp chi phí ñi vay lieân quan tröïc tieáp ñeán vieäc ñaàu tö xaây </t>
  </si>
  <si>
    <t>döïng hoaëc saûn xuaát taøi saûn dôõ dang caàn coù moät thôøi gian ñuû daøi (treân 12 thaùng) ñeå coù theå ñöa vaøo söû duïng theo muïc ñích</t>
  </si>
  <si>
    <t>ñònh tröôùc hoaëc baùn thì chi phí ñi vay naøy ñöôïc voán hoùa.</t>
  </si>
  <si>
    <t xml:space="preserve">    Ñoái vôùi caùc khoaûn voán vay chung trong ñoù coù söû duïng cho muïc ñích ñaàu tö xaây döïng hoaëc saûn xuaát taøi saûn dôõ dang thì</t>
  </si>
  <si>
    <t>chi phí ñi vay voán hoùa ñöôïc xaùc ñònh theo tyû leä voán hoùa ñoái vôùi chi phí luõy keá bình quaân gia quyeàn phaùt sinh cho vieäc</t>
  </si>
  <si>
    <t xml:space="preserve">ñaàu tö xaây döïng cô baûn hoaëc saûn xuaát taøi saûn ñoù. Tyû leä voán hoùa ñöôïc tính theo tyû leä laõi suaát bình quaân gia quyeàn cuûa caùc </t>
  </si>
  <si>
    <t>khoaûn vay chöa traû trong kyø, ngoaïi tröø caùc khoaûn vay rieâng bieät phuïc vuï cho muïc ñích hình thaønh moät taøi saûn cuï theå.</t>
  </si>
  <si>
    <t xml:space="preserve">     Caùc khoaûn ñaàu tö vaøo chuùng khoaùn, coâng ty con, coâng ty lieân keát vaø cô sôû kinh doanh ñoàng kieåm soaùt ñöôïc ghi nhaän</t>
  </si>
  <si>
    <t>theo giaù goác.</t>
  </si>
  <si>
    <t xml:space="preserve">     Döï phoøng giaûm giaù chöùng khoaùn ñöôïc laäp cho töøng loaïi chöùng khoaùn ñöôïc mua baùn treân thò tröôøng vaø coù giaù thò tröôøng</t>
  </si>
  <si>
    <t xml:space="preserve">giaûm so vôùi giaù ñang haïch toaùn treân soå saùch. Döï phoøng toån thaát chjo caùc khoaûn ñaàu tö taøi chính vaøo caùc toå chöùc kinh teá </t>
  </si>
  <si>
    <t xml:space="preserve">khaùc ñöôïc trích laäp khi caùc toå chöùc kinh teá naøy bò loã (tröø tröôøng hôïp loã theo keá hoaïch ñaõ ñöôïc xaùc ñònh trong phöông aùn  </t>
  </si>
  <si>
    <t>kinh doanh tröôùc khi ñaàu tö) vôùi möùc trích laäp töông öùng vôùi tyû leä goùp voán cuûa coâng ty trong caùc toå chöùc kinh teá naøy.</t>
  </si>
  <si>
    <t xml:space="preserve">     Khi thanh lyù moät khoaûn ñaàu tö, phaàn cheânh leäch giöõa giaù trò thanh lyù thuaàn vaø giaù trò ghi soå ñöôïc haïch toaùn vaøo thu</t>
  </si>
  <si>
    <t>nhaäp hoaëc chi phí trong kyø.</t>
  </si>
  <si>
    <t xml:space="preserve">     Nguoàn voán kinh doanh cuûa coâng ty bao goàm :</t>
  </si>
  <si>
    <t xml:space="preserve">          - Voán ñaàu tö cuûa chuû sôû höõu : ñöôïc ghi nhaän theo soá thöïc teá ñaõ ñaàu tö cuûa caùc coå ñoâng</t>
  </si>
  <si>
    <t xml:space="preserve">          - Thaëng dö voán coå phaàn : cheânh leäch do phaùt haønh coå phieáu cao hôn meänh giaù</t>
  </si>
  <si>
    <t xml:space="preserve">          - Voán khaùc : hình thaønh do boå sung töø keát quaû hoaït ñoäng kinh doanh, giaù trò caùc taøi saûn ñöôïc taëng, bieáu, taøi trôï vaø </t>
  </si>
  <si>
    <t>ñaùnh giaù laïi taøi saûn.</t>
  </si>
  <si>
    <t xml:space="preserve">     Caùc quyõ ñöôïc trích laäp vaø söû duïng theo Ñieàu leä coâng ty. </t>
  </si>
  <si>
    <t xml:space="preserve">      Soá lieäu thueá seõ do cô quan thueá quyeát toaùn. Caùc khoaûn sai bieät giöõa soá thueá theo quyeát toaùn vaø caùc khoaûn döï truø,</t>
  </si>
  <si>
    <t xml:space="preserve">     Coâng ty noäp thueá thu nhaäp doanh nghieäp theo thueá suaát 25%.</t>
  </si>
  <si>
    <t xml:space="preserve">     Khi baùn haøng hoùa, thaønh phaåm doanh thu ñöôïc ghi nhaän khi phaàn lôùn ruûi ro vaø lôïi ích gaén lieàn vôùi vieäc sôû höõu haøng</t>
  </si>
  <si>
    <t xml:space="preserve">hoùa ñoù ñöôïc chuyeån giao cho ngöôøi mua vaø khoâng coøn toàn taïi yeáu toá khoâng chaéc chaén ñaùng keå lieân quan ñeán vieäc </t>
  </si>
  <si>
    <t>thanh toaùn tieàn, chi phí keøm theo hoaëc khaû naêng haønh baùn bò traû laïi.</t>
  </si>
  <si>
    <t xml:space="preserve">     Döï phoøng giaûm giaù haøng toàn kho ñöôïc ghi nhaän khi giaù goác lôùn hôn giaù trò thuaàn coù theå thöïc hieän ñöôïc. Giaù trò thuaàn </t>
  </si>
  <si>
    <t>tính caàn thieát cho vieäc tieâu thuï chuùng.</t>
  </si>
  <si>
    <t xml:space="preserve">coù theå thöïc hieän ñöôïc laø giaù baùn öôùc tính cuûa haøng toàn kho tröø chi phí öôùc tính ñeå hoaøn thaønh saûn phaåm vaø chi phí öôùc </t>
  </si>
  <si>
    <t xml:space="preserve">phí maø coâng ty phaûi boû ra ñeå coù ñöôïc taøi saûn coå ñònh tính ñeán thôøi ñieåm ñöa taøi saûn ñoù vaøo traïng thaùi saún saøng söû duïng. </t>
  </si>
  <si>
    <t xml:space="preserve">Caùc chi phí phaùt sinh sau ghi nhaän ban ñaàu chæ ñöôïc ghi taêng nguyeân giaù taøi saûn coá ñònh neáu caùc chi phí naøy chaéc chaén </t>
  </si>
  <si>
    <t xml:space="preserve">laøm taêng lôïi ích kinh teá trong töông lai do söû duïng taøi saûn ñoù. Caùc chi phí khoâng thoûa maõn ñieàu kieän treân ñöôïc ghi nhaän </t>
  </si>
  <si>
    <t>laø chi phí trong kyø.</t>
  </si>
  <si>
    <t>hao cuûa caùc loaïi taøi saûn coá ñònh nhö sau :</t>
  </si>
  <si>
    <r>
      <t xml:space="preserve">     </t>
    </r>
    <r>
      <rPr>
        <u/>
        <sz val="11"/>
        <rFont val="VNI-Times"/>
      </rPr>
      <t>Loaïi taøi saûn coá ñònh :</t>
    </r>
  </si>
  <si>
    <t>- Thanh lyù, nhöôïng baùn</t>
  </si>
  <si>
    <t xml:space="preserve">     Giaù trò hao moøn luyõ keá</t>
  </si>
  <si>
    <t xml:space="preserve">     Giaù trò coøn laïi cuûa TSCÑ höõu hình</t>
  </si>
  <si>
    <t xml:space="preserve">     Nguyeân giaù TSCÑ voâ hình</t>
  </si>
  <si>
    <t xml:space="preserve">     Giaù trò coøn laïi cuûa TSCÑ voâ hình</t>
  </si>
  <si>
    <t>Voán ñaàu tö cuûa chuû sôû höõu</t>
  </si>
  <si>
    <t xml:space="preserve">       Cty Coå Phaàn XM Taây Ñoâ</t>
  </si>
  <si>
    <t xml:space="preserve">             - Soá löôïng coå phieáu</t>
  </si>
  <si>
    <t xml:space="preserve">             - Giaù trò theo meänh giaù</t>
  </si>
  <si>
    <t xml:space="preserve">             - Tæ leä sôû höõu coå phieáu</t>
  </si>
  <si>
    <t xml:space="preserve">             - Meänh giaù coå phaàn</t>
  </si>
  <si>
    <t xml:space="preserve">             - Giaù trò ñaùnh giaù laïi khi coå phaàn hoùa</t>
  </si>
  <si>
    <t>48.17%</t>
  </si>
  <si>
    <t>7.75%</t>
  </si>
  <si>
    <t>3.05%</t>
  </si>
  <si>
    <t>11.23%</t>
  </si>
  <si>
    <t xml:space="preserve">          +  Coå phieáu thöôøng</t>
  </si>
  <si>
    <t xml:space="preserve">          +  Coå phieáu öu ñaõi</t>
  </si>
  <si>
    <t>Soá dö ñaàu naêm tröôùc</t>
  </si>
  <si>
    <t xml:space="preserve">     Khaùc</t>
  </si>
  <si>
    <t xml:space="preserve">       Cty Coå Phaàn XM Haø Tieân</t>
  </si>
  <si>
    <t xml:space="preserve">       Cty Coå Phaàn XM Haø Tieân Kieân Giang</t>
  </si>
  <si>
    <t xml:space="preserve">       Cty Coå Phaàn Beâ Toâng Phan Vuõ  Caàn Thô</t>
  </si>
  <si>
    <t xml:space="preserve">     VND</t>
  </si>
  <si>
    <t xml:space="preserve">     USD</t>
  </si>
  <si>
    <t xml:space="preserve">        USD</t>
  </si>
  <si>
    <t xml:space="preserve">       VND</t>
  </si>
  <si>
    <t xml:space="preserve">     Ñoã Vaên Danh</t>
  </si>
  <si>
    <t xml:space="preserve">     Nguyeãn Vaên Bình</t>
  </si>
  <si>
    <t xml:space="preserve">     Nguyeãn Höõu Loäc</t>
  </si>
  <si>
    <t xml:space="preserve">     Nguyeãn Vaên Huøng</t>
  </si>
  <si>
    <t>VI- Thoâng tin boå sung cho caùc khoaûn muïc trình baøy trong Baùo caùo keát quaû hoaït ñoäng kinh doanh</t>
  </si>
  <si>
    <t>Moái quan heä</t>
  </si>
  <si>
    <t xml:space="preserve">         Beân lieân quan</t>
  </si>
  <si>
    <t>Nôï phaûi thu</t>
  </si>
  <si>
    <t>Nôï phaûi traû</t>
  </si>
  <si>
    <t xml:space="preserve">           + Nôï laõi :</t>
  </si>
  <si>
    <t xml:space="preserve">           + Nôï goác :</t>
  </si>
  <si>
    <t xml:space="preserve">                                        Toång Giaùm ñoác</t>
  </si>
  <si>
    <t xml:space="preserve">        Vietinbank Caàn Thô</t>
  </si>
  <si>
    <t xml:space="preserve">     Cty TNHH XD TM VT Phan Thaønh</t>
  </si>
  <si>
    <t xml:space="preserve">     Ñaëng Thanh Tuyeân</t>
  </si>
  <si>
    <t xml:space="preserve">     Trung Taâm Coâng Ngheä Phaàn Meàm Caàn Thô</t>
  </si>
  <si>
    <t xml:space="preserve">     Nguyeãn Thò Kim Hieäp</t>
  </si>
  <si>
    <t xml:space="preserve">     Huyønh Thu Haø</t>
  </si>
  <si>
    <t xml:space="preserve">       Cty Mua Baùn nôï  (DATC)</t>
  </si>
  <si>
    <t>Soá dö cuoái naêm tröôùc</t>
  </si>
  <si>
    <t xml:space="preserve">Taêng trong naêm </t>
  </si>
  <si>
    <t xml:space="preserve">Giaûm trong naêm </t>
  </si>
  <si>
    <t>Quyõ ñaàu tö phaùt trieån</t>
  </si>
  <si>
    <t>Quyõ döï phoøng taøi chính</t>
  </si>
  <si>
    <t>Cheânh leäch tæ giaù hoái ñoaùi</t>
  </si>
  <si>
    <t>Lôïi nhuaän sau thueá chöa phaân phoái</t>
  </si>
  <si>
    <t xml:space="preserve">     Cty CP XM Haø Tieân Kieân Giang </t>
  </si>
  <si>
    <t xml:space="preserve">     Cty CP XM Haø Tieân </t>
  </si>
  <si>
    <t xml:space="preserve">     Cty CP XM Kieân Giang </t>
  </si>
  <si>
    <t>19   Ngöôøi mua traû tieàn tröôùc</t>
  </si>
  <si>
    <t xml:space="preserve">20   Thueá vaø caùc khoaûn phaûi noäp nhaø nöôùc </t>
  </si>
  <si>
    <t>21   Phaûi traû ngöôøi lao ñoäng</t>
  </si>
  <si>
    <t>22   Chi phí phaûi traû</t>
  </si>
  <si>
    <t>23   Caùc khoaûn phaûi traû, phaûi noäp ngaén haïn khaùc</t>
  </si>
  <si>
    <t>24   Quyõ khen thöôûng, phuùc lôïi</t>
  </si>
  <si>
    <t>26   Phaûi traû daøi haïn khaùc</t>
  </si>
  <si>
    <t xml:space="preserve">27  Vay vaø nôï daøi haïn </t>
  </si>
  <si>
    <t>28   Döï phoøng trôï caáp maát vieäc laøm :</t>
  </si>
  <si>
    <t xml:space="preserve">29   Doanh thu chöa thöïc hieän </t>
  </si>
  <si>
    <t>30   Voán chuû sôû höõu</t>
  </si>
  <si>
    <t xml:space="preserve">     1. Caùc beân lieân quan :</t>
  </si>
  <si>
    <t xml:space="preserve">     GTCL cuûa TSCÑ  thanh lyù</t>
  </si>
  <si>
    <t xml:space="preserve">     CB. CNV (BHXH, BHYT, BHTN)</t>
  </si>
  <si>
    <t xml:space="preserve">     Sacombank Caàn Thô (laõi tieàn gôûi)</t>
  </si>
  <si>
    <t xml:space="preserve">     Vietinbank Caàn Thô (laõi tieàn gôûi)</t>
  </si>
  <si>
    <t xml:space="preserve">     Haøng nhaäp khaåu thanh toaùn L/C</t>
  </si>
  <si>
    <t xml:space="preserve">      Laõi vay phaûi traû cho Sacombank Caàn Thô</t>
  </si>
  <si>
    <t xml:space="preserve">      Laõi vay phaûi traû cho Vietinbank Caàn Thô</t>
  </si>
  <si>
    <t xml:space="preserve">     Coå töùc naêm 2010 phaûi traû </t>
  </si>
  <si>
    <t xml:space="preserve">        Indovina bank Caàn Thô</t>
  </si>
  <si>
    <t>25   Quyõ thöôûng ban ñieàu haønh quaûn lyù coâng ty</t>
  </si>
  <si>
    <t>VI.1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</si>
  <si>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</si>
  <si>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</si>
  <si>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</si>
  <si>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</si>
  <si>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</si>
  <si>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</si>
  <si>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</si>
  <si>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</si>
  <si>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</si>
  <si>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</si>
  <si>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</si>
  <si>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</si>
  <si>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</si>
  <si>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</si>
  <si>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</si>
  <si>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</si>
  <si>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</si>
  <si>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</si>
  <si>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V.24</t>
  </si>
  <si>
    <t>V.27</t>
  </si>
  <si>
    <t>V.28</t>
  </si>
  <si>
    <t>V.30</t>
  </si>
  <si>
    <t>31/03/2011</t>
  </si>
  <si>
    <t>01/01/2011</t>
  </si>
  <si>
    <t>Thaëng dö voán coå phaàn</t>
  </si>
  <si>
    <t xml:space="preserve">     Cty CP Beâ Toâng Phan Vuõ Caàn Thô</t>
  </si>
  <si>
    <t xml:space="preserve">     Cty CP SX TM DV Ñöùc Quaân</t>
  </si>
  <si>
    <t xml:space="preserve">     CB. CNV (thueá TNCN)</t>
  </si>
  <si>
    <t xml:space="preserve">     Indovinabank Caàn Thô</t>
  </si>
  <si>
    <t xml:space="preserve">     Tieàn gôûi coù kyø haïn - Sacombank Caàn Thô</t>
  </si>
  <si>
    <t xml:space="preserve">     Tieàn gôûi coù kyø haïn  - Vietinbank Caàn Thô</t>
  </si>
  <si>
    <t xml:space="preserve">     Caùc khoaûn ñieàu chænh taêng, giaûm LN keá toaùn ñeå xaùc ñònh thu nhaäp chòu thueá TNDN</t>
  </si>
  <si>
    <t xml:space="preserve">     Laø tieàn löông, tieàn aên ca chöa chi cho ngöôøi lao ñoäng</t>
  </si>
  <si>
    <t xml:space="preserve">     Cty CP XM Haø Tieân Kieân Giang Becamex</t>
  </si>
  <si>
    <t xml:space="preserve">     Cty CP Ñaàu Tö &amp; Thöông Maïi DIC</t>
  </si>
  <si>
    <t xml:space="preserve">     CN Cty CP XM Thaêng Long</t>
  </si>
  <si>
    <t xml:space="preserve">     Cty TNHH MTV XM Caàn Thô-Haäu Giang</t>
  </si>
  <si>
    <t xml:space="preserve">     CN Cty TNHH Kieåm Toaùn Myõ taïi Caàn Thô</t>
  </si>
  <si>
    <t xml:space="preserve">     Vuõ Maïnh Duy</t>
  </si>
  <si>
    <t xml:space="preserve">     Nguyeãn Thanh Trieát</t>
  </si>
  <si>
    <t xml:space="preserve">     Cty CP Nhöïa Bao Bì Ngaân Haïnh</t>
  </si>
  <si>
    <t xml:space="preserve">     CB.CNV thueá TNCN</t>
  </si>
  <si>
    <t xml:space="preserve">     * Giaù trò döï phoøng giaûm giaù thaønh phaåm :</t>
  </si>
  <si>
    <t xml:space="preserve">     BHXH 2% ñeå laïi</t>
  </si>
  <si>
    <t xml:space="preserve">     Coå töùc naêm 2011 phaûi traû </t>
  </si>
  <si>
    <t>Soá dö  ñaàu naêm</t>
  </si>
  <si>
    <t xml:space="preserve">     Laõi cheânh leäch tyû giaù chöa thöïc hieän</t>
  </si>
  <si>
    <t xml:space="preserve">     * Laõi cheânh leäch tyû giaù ñaùnh giaù cuoái naêm</t>
  </si>
  <si>
    <t>- Mua trong naêm</t>
  </si>
  <si>
    <t>- Khaáu hao trong naêm</t>
  </si>
  <si>
    <t xml:space="preserve">     - Soá löôïng coå phieáu ñang löu haønh bình quaân</t>
  </si>
  <si>
    <t xml:space="preserve">     + Soá löôïng coå phieáu phoå thoâng ñaàu naêm</t>
  </si>
  <si>
    <t xml:space="preserve">     + Soá löôïng coå phieáu taêng bình quaân trong naêm</t>
  </si>
  <si>
    <t xml:space="preserve">     * Soá löôïng coå phieáu phoå thoâng taêng</t>
  </si>
  <si>
    <t xml:space="preserve">     * Soá ngaøy taêng coå phieáu phoå thoâng</t>
  </si>
  <si>
    <t xml:space="preserve">     + Soá löôïng coå phieáu giaûm bình quaân trong naêm</t>
  </si>
  <si>
    <t xml:space="preserve">     * Soá löôïng coå phieáu phoå thoâng giaûm</t>
  </si>
  <si>
    <t xml:space="preserve">     * Soá ngaøy giaûm coå phieáu phoå thoâng</t>
  </si>
  <si>
    <t xml:space="preserve">     Lôïi nhuaän keá toaùn sau thueá thu nhaäp doanh nghieäp</t>
  </si>
  <si>
    <t>Coå ñoâng saùng laäp sôû höõu 20% voán ñieàu leä, ñoàng thôøi cuõng laø Cty lieân keát do tæ leä SADICO voán goùp vaøo Cty naøy laø 48,17%.</t>
  </si>
  <si>
    <t>SADICO voán goùp vaøo Cty CP XM Haø Tieân tæ leä 7,75%.</t>
  </si>
  <si>
    <t>SADICO voán goùp vaøo Cty CP XM Haø Tieân Kieân Giang tæ leä 3,05%.</t>
  </si>
  <si>
    <t>SADICO voán goùp vaøo Cty CP Beâ Toång Phan Vuõ Caàn Thô tæ leä 11,23%.</t>
  </si>
  <si>
    <t>03</t>
  </si>
  <si>
    <t>04</t>
  </si>
  <si>
    <t>05</t>
  </si>
  <si>
    <t>06</t>
  </si>
  <si>
    <t>Soá dö cuoái quyù</t>
  </si>
  <si>
    <t>Soá ñaàu naêm</t>
  </si>
  <si>
    <t xml:space="preserve">     Cty XM Nghi Sôn</t>
  </si>
  <si>
    <t xml:space="preserve">     Cty CP Phaùt Trieån Saøi Goøn</t>
  </si>
  <si>
    <t xml:space="preserve">     Cty TNHH MTV XM Haï Long</t>
  </si>
  <si>
    <t xml:space="preserve">     DNTN Ñaïi Tieán</t>
  </si>
  <si>
    <t xml:space="preserve">     Baûo hieåm xaõ hoäi ñeå laïi</t>
  </si>
  <si>
    <t xml:space="preserve">     Baûo hieåm haøng hoùa  (0059)</t>
  </si>
  <si>
    <t xml:space="preserve">     Baûo hieåm taøi saûn  (0060)</t>
  </si>
  <si>
    <t xml:space="preserve">       Indovinan Caàn Thô  </t>
  </si>
  <si>
    <t xml:space="preserve">     Cty TNHH Lafarge Xi Maêng</t>
  </si>
  <si>
    <t xml:space="preserve">     Cty CP TV TK &amp; XD 565</t>
  </si>
  <si>
    <t xml:space="preserve">     Söûa chöõa nhaø veä sinh (0063)</t>
  </si>
  <si>
    <t xml:space="preserve">     Cty CP DV TH Daàu Khí Thaêng Long</t>
  </si>
  <si>
    <t xml:space="preserve">     Cty TNHH SX TM XNK Nhöïa Colorful</t>
  </si>
  <si>
    <t xml:space="preserve">     Cty CP Nhöïa Opec</t>
  </si>
  <si>
    <t xml:space="preserve">     Jiangdu Sunny Foreign Trade Co., Ltd</t>
  </si>
  <si>
    <t xml:space="preserve">     Coå töùc naêm 2012 phaûi traû </t>
  </si>
  <si>
    <t xml:space="preserve">     Phaûi traû CB CNV (BHXH, BHYT, BHTN)</t>
  </si>
  <si>
    <t xml:space="preserve">     Thueá TNDN </t>
  </si>
  <si>
    <t xml:space="preserve">     Doanh thu baùn haøng hoùa</t>
  </si>
  <si>
    <t xml:space="preserve">     Giaù voán cuûa haøng hoùa ñaõ baùn</t>
  </si>
  <si>
    <t>Ñòa chæ : 366E CMT8, P. Buøi Höõu Nghóa, Q. Bình Thuyû, TP. Caàn Thô</t>
  </si>
  <si>
    <t>Đơn vị báo cáo : CTY CỔ PHẦN SADICO CẦN THƠ</t>
  </si>
  <si>
    <t>Điện thoại : 07103.884354, Fax : 07103.821141</t>
  </si>
  <si>
    <t>BÁO CÁO TÀI CHÍNH</t>
  </si>
  <si>
    <t>Mẫu số : Q-01d</t>
  </si>
  <si>
    <t>DN - BẢNG CÂN ĐỐI KẾ TOÁN</t>
  </si>
  <si>
    <t>Mã số</t>
  </si>
  <si>
    <t>THUYẾT MINH</t>
  </si>
  <si>
    <t>Số cuối kỳ</t>
  </si>
  <si>
    <t>Số đầu kỳ</t>
  </si>
  <si>
    <t>TÀI  SẢN</t>
  </si>
  <si>
    <t>TÀI SẢN</t>
  </si>
  <si>
    <t>A- TÀI SẢN NGẮN HẠN (100=110+120+130+140+150)</t>
  </si>
  <si>
    <t>I. Tiền và các khoản tương đương tiền</t>
  </si>
  <si>
    <t>1. Tiền</t>
  </si>
  <si>
    <t>2. Các khoản tương đương tiền</t>
  </si>
  <si>
    <t>II. Các khoản đầu tư tài chính ngắn hạn</t>
  </si>
  <si>
    <t>1. Đầu tư ngắn hạn</t>
  </si>
  <si>
    <t>2. Dự phòng giảm giá chứng khoán đầu tư ngắn hạn (*)</t>
  </si>
  <si>
    <t>III. Các khoản phải thu ngắn hạn</t>
  </si>
  <si>
    <t>1. Phải thu khách hàng</t>
  </si>
  <si>
    <t>2. Trả trước cho người bán</t>
  </si>
  <si>
    <t>3. Phải thu nội bộ ngắn hạn</t>
  </si>
  <si>
    <t>4. Phải thu theo tiến độ kế hoạch hợp đồng xây dựng</t>
  </si>
  <si>
    <t>5. Các khoản phải thu khác</t>
  </si>
  <si>
    <t>6. Dự phòng phải thu ngắn hạn khó đòi (*)</t>
  </si>
  <si>
    <t>IV. Hàng tồn kho</t>
  </si>
  <si>
    <t>1. Hàng tồn kho</t>
  </si>
  <si>
    <t>2. Dự phòng giảm giá hàng tồn kho (*)</t>
  </si>
  <si>
    <t>1. Chi phí trả trước ngắn hạn</t>
  </si>
  <si>
    <t>V. Tài sản ngắn hạn khác</t>
  </si>
  <si>
    <t>2. Thuế GTGT được khấu trừ</t>
  </si>
  <si>
    <t>3. Thuế và các khoản phải thu nhà nước</t>
  </si>
  <si>
    <t>4. Tài sản ngắn hạn khác</t>
  </si>
  <si>
    <t>B- TÀI SẢN DÀI HẠN (200=210+220+240+250+260)</t>
  </si>
  <si>
    <t>I. Các khoản phải trả dài hạn</t>
  </si>
  <si>
    <t>1. Phải thu dài hạn của khách hàng</t>
  </si>
  <si>
    <t>2. Vốn kinh doanh ở các đơn vị trực thuộc</t>
  </si>
  <si>
    <t>3. Phải thu dài hạn nội bộ</t>
  </si>
  <si>
    <t>4. Phải thu dài hạn khác</t>
  </si>
  <si>
    <t>5. Dự phòng phải thu dài hạn khó đòi (*)</t>
  </si>
  <si>
    <t>1. Tài sản cố định hữu hình</t>
  </si>
  <si>
    <t>II. Tài sản cố định</t>
  </si>
  <si>
    <t>- Nguyên giá</t>
  </si>
  <si>
    <t>- Giá trị hao mòn lũy kế (*)</t>
  </si>
  <si>
    <t>2. Tài sản cố định thuê tài chính</t>
  </si>
  <si>
    <t>3. Tài sản cố định vô hình</t>
  </si>
  <si>
    <t>4. Chi phí xây dựng cơ bản dỡ dang</t>
  </si>
  <si>
    <t>III. Bất động sản đầu tư</t>
  </si>
  <si>
    <t>IV. Các khoản đầu tư tài chính dài hạn</t>
  </si>
  <si>
    <t>1. Đầu tư vào công ty con</t>
  </si>
  <si>
    <t>2. Đàu tư vào công ty liên kết, liên doanh</t>
  </si>
  <si>
    <t>3. Đầu tư dài hạn khác</t>
  </si>
  <si>
    <t>4. Dự phòng giảm giá đầu tư tài chính dài hạn (*)</t>
  </si>
  <si>
    <t>V. Tài sản dài hạn khác</t>
  </si>
  <si>
    <t>1. Chi phí trả trước dài hạn</t>
  </si>
  <si>
    <t>2. Tài sản thuế thu nhập hoãn lại</t>
  </si>
  <si>
    <t>3. Tài sản dài hạn khác</t>
  </si>
  <si>
    <t>VI. Lợi thế thương mại</t>
  </si>
  <si>
    <t>TỔNG CỘNG TÀI SẢN (270=100+200)</t>
  </si>
  <si>
    <t>NGUỒN VỐN</t>
  </si>
  <si>
    <t>A- NỢ PHẢI TRẢ (300=310+330)</t>
  </si>
  <si>
    <t>I. Nợ ngắn hạn</t>
  </si>
  <si>
    <t>1. Vay và nợ ngắn hạn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</si>
  <si>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</si>
  <si>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</si>
  <si>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</si>
  <si>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</si>
  <si>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</si>
  <si>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</si>
  <si>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8. Phải trả theo tiến độ kế hoạch hợp đồng xây dựng</t>
  </si>
  <si>
    <t>9. Các khoản phải trả, phải nộp ngắn hạn khác</t>
  </si>
  <si>
    <t>10. Dự phòng phải trả ngắn hạn</t>
  </si>
  <si>
    <t>11. Quỹ khen thưởng, phúc lợi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</si>
  <si>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</si>
  <si>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</si>
  <si>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</si>
  <si>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</si>
  <si>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</si>
  <si>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</si>
  <si>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</si>
  <si>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</si>
  <si>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8. Doanh thu chưa thực hiện</t>
  </si>
  <si>
    <t>9. Quyỹ phát triển khoa học công nghệ</t>
  </si>
  <si>
    <t>B- VỐN CHỦ SỞ HỮU (400=410+430)</t>
  </si>
  <si>
    <t>I. Vốn chủ sở hữu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</si>
  <si>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</si>
  <si>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</si>
  <si>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</si>
  <si>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</si>
  <si>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</si>
  <si>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</si>
  <si>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8. Quỹ dự phòng tài chính</t>
  </si>
  <si>
    <t>7. Quỹ đầu tư phát triển</t>
  </si>
  <si>
    <t>10. Lợi nhuận sau thuế chưa phân phối</t>
  </si>
  <si>
    <t>11. Nguồn vốn đầu tư XDCB</t>
  </si>
  <si>
    <t>12. Quỹ hỗ trợ sắp xếp doanh nghiệp</t>
  </si>
  <si>
    <t>II. Nguồn kinh phí và quỹ khác</t>
  </si>
  <si>
    <t>1. Nguồn kinh phí</t>
  </si>
  <si>
    <t>2. Nguồn kinh phí đã hinh thành TSCĐ</t>
  </si>
  <si>
    <t>C. LỢI ÍCH CỔ ĐÔNG THIỂU SỐ</t>
  </si>
  <si>
    <t>TỔNG CỘNG NGUỒN VỐN (440=300+400)</t>
  </si>
  <si>
    <t>CÁC CHỈ TIÊU NGOÀI BẢNG</t>
  </si>
  <si>
    <t>1. Tài sản thuê ngoài</t>
  </si>
  <si>
    <t>2. Vật tư, hàng hóa nhận giữ hộ, nhận gia công</t>
  </si>
  <si>
    <t>3. Hàng hóa nhận bán hộ, nhận ký gởi</t>
  </si>
  <si>
    <t>4. Nợ khó đòi đã xử lý</t>
  </si>
  <si>
    <t>5. Ngoại tệ các loại</t>
  </si>
  <si>
    <t>6. Dự toán chi sự nghiệp, dự án</t>
  </si>
  <si>
    <t>Tổng Giám Đốc</t>
  </si>
  <si>
    <t>Kế Toán Trưởng</t>
  </si>
  <si>
    <t>Địa chỉ : 366E CMT8, P. Bùi Hữu Nghĩa, Q. Bình Thủy, TP. Cần Thơ</t>
  </si>
  <si>
    <t>Mẫu số : Q-03d</t>
  </si>
  <si>
    <t>Chỉ tiêu</t>
  </si>
  <si>
    <t>Thuyết minh</t>
  </si>
  <si>
    <t>Lũy kế từ đầu năm đến cuối quý này</t>
  </si>
  <si>
    <t>Năm nay</t>
  </si>
  <si>
    <t>Năm trước</t>
  </si>
  <si>
    <t>I. Lưu chuyển tiền tệ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</si>
  <si>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</si>
  <si>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</si>
  <si>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</si>
  <si>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</si>
  <si>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>5. Tiền chi nộp thuế thu nhập doanh nghiệp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</si>
  <si>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</si>
  <si>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</si>
  <si>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</si>
  <si>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</si>
  <si>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1. Tiền chi để mua sắm, xây dựng TSCĐ và các tài sản dài hạn khác</t>
  </si>
  <si>
    <t>2. Tiền thu từ thanh lý, nhượng bán TSCĐ và các tài sản dài hạn khác</t>
  </si>
  <si>
    <t>3. Tiền chi cho vay, mua các công cụ nợ của đơn vị khác</t>
  </si>
  <si>
    <t>4. Tiền thu hồi cho vay, bán lại các công cụ nợ của đơn vị khác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</si>
  <si>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</si>
  <si>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</si>
  <si>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</si>
  <si>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</si>
  <si>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>III. Lưu chuyển tiền từ hoạt động tài chính</t>
  </si>
  <si>
    <t>1. Tiền thu từ phát hành cổ phiếu, nhận vốn góp của chủ sở hữu</t>
  </si>
  <si>
    <t>2. Tiền chi trả vốn góp cho các chủ sở hữu, mua lại cổ phiếu của đơn vị đã phát hành</t>
  </si>
  <si>
    <t>3. Tiền vay ngắn hạn, dài hạn nhận được</t>
  </si>
  <si>
    <t>4. Tiền chi trả nợ gốc vay</t>
  </si>
  <si>
    <t>5. Tiền chi trả nợ thuê tài chính</t>
  </si>
  <si>
    <t>Lưu chuyển tiền thuần từ hoạt động tài chính</t>
  </si>
  <si>
    <t>6. Cổ tức, lợi nhuận đã trả cho chủ sở hữu</t>
  </si>
  <si>
    <t>Lưu chuyển tiền thuần trong kỳ ( 20+30+40)</t>
  </si>
  <si>
    <t>Ảnh hưởng của thay đổi tỷ giá hối đoái quy đổi ngoại tệ</t>
  </si>
  <si>
    <t>Tiền và tương đương tiền cuối kỳ (50+60+61)</t>
  </si>
  <si>
    <t xml:space="preserve">                            Tổng Giám Đốc</t>
  </si>
  <si>
    <t>Mẫu số : Q-02d</t>
  </si>
  <si>
    <t>CHỈ TIÊU</t>
  </si>
  <si>
    <t xml:space="preserve">Mã số </t>
  </si>
  <si>
    <t>1. Doanh thu bán hàng và cung cấp dịch vụ</t>
  </si>
  <si>
    <t>2. Các khoản giảm trừ doanh thu</t>
  </si>
  <si>
    <t>3. Doanh thu thuần về bán hàng và cung cấp dịch vụ (10=01-02)</t>
  </si>
  <si>
    <t>4. Giá vốn hàng bán</t>
  </si>
  <si>
    <t>5. Lợi nhuận gộp về bán hàng và cung cấp dịch vụ (20=10-11)</t>
  </si>
  <si>
    <t>6. Doanh thu hoạt động tài chính</t>
  </si>
  <si>
    <t>7. Chi phí tài chính</t>
  </si>
  <si>
    <t>- Trong đó : Chi phí lãi vay</t>
  </si>
  <si>
    <t>8. Chi phí bán hàng</t>
  </si>
  <si>
    <t>9. Chi phí quản lý doanh nghiệp</t>
  </si>
  <si>
    <t>10. Lợi nhuận thuần từ hoạt động kinh doanh (30=20+(21-22)-(24+25))</t>
  </si>
  <si>
    <t>11. Thu nhập khác</t>
  </si>
  <si>
    <t>12. Chi phí khác</t>
  </si>
  <si>
    <t>13. Lợi nhuận khác (40=31-32)</t>
  </si>
  <si>
    <t>14. Phần lãi lỗ trong công ty liên kết, liên doanh</t>
  </si>
  <si>
    <t>16. Chi phí thuế TNDN hiện hành</t>
  </si>
  <si>
    <t>17. Chi phí thuế TNDN hoãn lại</t>
  </si>
  <si>
    <t>18.1 Lợi nhuận sau thuế của cổ đông thiểu số</t>
  </si>
  <si>
    <t>18.2 Lợi nhuận sau thuế của cổ đông công ty mẹ</t>
  </si>
  <si>
    <t>19. Lãi cơ bản trên cổ phiếu</t>
  </si>
  <si>
    <t xml:space="preserve">                               Kế Toán Trưởng</t>
  </si>
  <si>
    <t xml:space="preserve">                                Tổng Giám Đốc</t>
  </si>
  <si>
    <t>Soá dö 01/01/2013</t>
  </si>
  <si>
    <t>- Taïi ngaøy 01/01/2013</t>
  </si>
  <si>
    <t>Lũy kế từ đầu năm                      đến cuối quý này</t>
  </si>
  <si>
    <t xml:space="preserve">      Thueá GTGT noäi ñòa</t>
  </si>
  <si>
    <t xml:space="preserve">     HSBC Caàn Thô</t>
  </si>
  <si>
    <t xml:space="preserve">     CN Cty CP XM Haø Tieân 1</t>
  </si>
  <si>
    <t xml:space="preserve">     DNTN Caûng Baûo Mai</t>
  </si>
  <si>
    <t xml:space="preserve">     Boä ñieàu chænh bieân (0066)</t>
  </si>
  <si>
    <t xml:space="preserve">     Caûi taïo maùy deät 4 thoi, 6 thoi nhoû</t>
  </si>
  <si>
    <t xml:space="preserve">    Thaûm BTN ñöôøng vaøo nhaø maùy (0050)</t>
  </si>
  <si>
    <t xml:space="preserve">     Pallet nhöïa (0052)</t>
  </si>
  <si>
    <t xml:space="preserve">        HSBC Caàn Thô</t>
  </si>
  <si>
    <t xml:space="preserve">     Tieàn thu töø baùn pheá lieäu, haït taùi cheá, nguyeân lieäu</t>
  </si>
  <si>
    <t xml:space="preserve">     Indovinabank Caàn Thô  ~  87,83 USD</t>
  </si>
  <si>
    <t xml:space="preserve">       Sacombank Caàn Thô  ~   133.658, 00 USD</t>
  </si>
  <si>
    <t>9. Quỹ khác thuộc vốn chủ sở hữu</t>
  </si>
  <si>
    <t>Coå ñoâng saùng laäp sôû höõu 43,45% voán ñieàu leä.</t>
  </si>
  <si>
    <t>Tiền và tương đương tiền đầu kỳ</t>
  </si>
  <si>
    <t>15. Tổng lợi nhuận kế toán trước thuế  (50=30+40)</t>
  </si>
  <si>
    <t>18. Lợi nhuận sau thuế TNDN        (60=50-51)</t>
  </si>
  <si>
    <t>Quyù II naêm 2013</t>
  </si>
  <si>
    <t>Soá dö 30/06/2013</t>
  </si>
  <si>
    <t>- Taïi ngaøy 30/06/2013</t>
  </si>
  <si>
    <t xml:space="preserve">     2. Coâng nôï vôùi caùc beân lieân quan taïi ngaøy 30/06/2013 :</t>
  </si>
  <si>
    <t>QUÝ II NĂM 2013</t>
  </si>
  <si>
    <t>DN-BÁO CÁO LƯU CHUYỂN TIỀN TỆ - PPTT - QUÝ II NĂM 2013</t>
  </si>
  <si>
    <t>DN- KẾT QUẢ HOẠT ĐỘNG KINH DOANH - QUÝ II NĂM 2013</t>
  </si>
  <si>
    <t xml:space="preserve">Quý II        </t>
  </si>
  <si>
    <t xml:space="preserve">    Cty CP XM Taây Ñoâ</t>
  </si>
  <si>
    <t xml:space="preserve">     Cty CP VT XD Minh Haûi</t>
  </si>
  <si>
    <t xml:space="preserve">     Cty TNHH Bao Bì Quang Aùnh Minh</t>
  </si>
  <si>
    <t xml:space="preserve">     Cty TNHH Taân An Baûo</t>
  </si>
  <si>
    <t xml:space="preserve">     CN Cty Kieåm Toaùn Vaø Tö Vaán A&amp;C</t>
  </si>
  <si>
    <t xml:space="preserve">     Baûo hieåm chaùy noå (0067)</t>
  </si>
  <si>
    <t xml:space="preserve">     Söûa chöõa maùy neùn (0068)</t>
  </si>
  <si>
    <t xml:space="preserve">     Khaùc (0062+0064+0065+0069+0070+0071+0072)</t>
  </si>
  <si>
    <t xml:space="preserve">     Söûa chöõa VP, Kho, PXSX</t>
  </si>
  <si>
    <t xml:space="preserve">     Khaùc (0051)</t>
  </si>
  <si>
    <t xml:space="preserve">     DNTN Nhôn Thaønh</t>
  </si>
  <si>
    <t xml:space="preserve">     Thueá GTGT noäi ñòa ñöôïc khaáu tröø</t>
  </si>
  <si>
    <t xml:space="preserve">     Sacombank Caàn Thô  ~   88,19 USD</t>
  </si>
  <si>
    <t xml:space="preserve">     Vietinbank Caàn Thô  ~  247,94 USD</t>
  </si>
  <si>
    <t xml:space="preserve">     Vietinbank Caàn Thô  ~  7.527,45 USD</t>
  </si>
  <si>
    <t xml:space="preserve">     Indovinan Caàn Thô  ~  16.858,00 USD</t>
  </si>
  <si>
    <t xml:space="preserve">       Lập, ngày 05 tháng 07 năm 2013</t>
  </si>
  <si>
    <t xml:space="preserve">     Tieàn voán töø baùn pheá lieäu, haït taùi cheá, nguyeân lieäu….</t>
  </si>
  <si>
    <t xml:space="preserve">                  Caàn Thô, ngaøy 05 thaùng 07 naêm 2013</t>
  </si>
  <si>
    <t xml:space="preserve">     Baûo hieåm y teá</t>
  </si>
  <si>
    <t xml:space="preserve">                     Lập ngày 05 tháng 07 năm 2013</t>
  </si>
  <si>
    <t xml:space="preserve">                                                                                         Lập, ngày 05 tháng 07 năm 2013</t>
  </si>
  <si>
    <t xml:space="preserve">     Coâng ty Cp XM Taây Ñoâ</t>
  </si>
  <si>
    <t xml:space="preserve">     3.  Thuyeát minh lôïi nhuaän quyù II naêm 2013 thaáp  hôn  quyù II naêm 2012  laø do :</t>
  </si>
  <si>
    <t xml:space="preserve">     - Lôïi nhuaän khaùc töø baùn haït taùi cheá quyù II naêm 2013 thaáp hôn cuøng kyø naêm 2012.</t>
  </si>
  <si>
    <t>Kyø naøy</t>
  </si>
  <si>
    <t>Kyø tröôùc</t>
  </si>
  <si>
    <t>Soá cuoái kyø</t>
  </si>
</sst>
</file>

<file path=xl/styles.xml><?xml version="1.0" encoding="utf-8"?>
<styleSheet xmlns="http://schemas.openxmlformats.org/spreadsheetml/2006/main">
  <fonts count="36">
    <font>
      <sz val="11"/>
      <name val=".VnTime"/>
    </font>
    <font>
      <sz val="11"/>
      <name val="VNI-Times"/>
    </font>
    <font>
      <b/>
      <sz val="11"/>
      <name val="VNI-Times"/>
    </font>
    <font>
      <b/>
      <sz val="16"/>
      <name val="VNI-Times"/>
    </font>
    <font>
      <i/>
      <sz val="11"/>
      <name val="VNI-Times"/>
    </font>
    <font>
      <b/>
      <i/>
      <sz val="11"/>
      <name val="VNI-Times"/>
    </font>
    <font>
      <b/>
      <sz val="20"/>
      <name val="VNI-Times"/>
    </font>
    <font>
      <sz val="8"/>
      <name val=".VnTime"/>
      <family val="2"/>
    </font>
    <font>
      <sz val="11"/>
      <name val=".VnTime"/>
      <family val="2"/>
    </font>
    <font>
      <sz val="10"/>
      <name val="VNI-Times"/>
    </font>
    <font>
      <sz val="10"/>
      <name val=".VnTime"/>
      <family val="2"/>
    </font>
    <font>
      <b/>
      <sz val="10"/>
      <name val="VNI-Times"/>
    </font>
    <font>
      <sz val="9"/>
      <name val="VNI-Times"/>
    </font>
    <font>
      <b/>
      <sz val="11"/>
      <name val=".VnTime"/>
      <family val="2"/>
    </font>
    <font>
      <b/>
      <i/>
      <u/>
      <sz val="11"/>
      <name val="VNI-Times"/>
    </font>
    <font>
      <b/>
      <sz val="10"/>
      <name val=".VnTime"/>
      <family val="2"/>
    </font>
    <font>
      <b/>
      <sz val="11"/>
      <name val=".VnTime"/>
      <family val="2"/>
    </font>
    <font>
      <u/>
      <sz val="11"/>
      <name val="VNI-Times"/>
    </font>
    <font>
      <b/>
      <u/>
      <sz val="11"/>
      <name val="VNI-Times"/>
    </font>
    <font>
      <b/>
      <u/>
      <sz val="10"/>
      <name val="VNI-Times"/>
    </font>
    <font>
      <b/>
      <i/>
      <sz val="16"/>
      <name val="VNI-Times"/>
    </font>
    <font>
      <b/>
      <sz val="11"/>
      <color indexed="10"/>
      <name val="VNI-Times"/>
    </font>
    <font>
      <b/>
      <i/>
      <u/>
      <sz val="11"/>
      <color indexed="10"/>
      <name val="VNI-Times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6"/>
      <name val="Times New Roman"/>
      <family val="1"/>
    </font>
    <font>
      <b/>
      <sz val="9"/>
      <name val="VNI-Times"/>
    </font>
    <font>
      <b/>
      <sz val="10"/>
      <name val=".VnTime"/>
      <family val="2"/>
    </font>
    <font>
      <sz val="11"/>
      <color rgb="FFFF0000"/>
      <name val="VNI-Times"/>
    </font>
    <font>
      <b/>
      <i/>
      <u/>
      <sz val="11"/>
      <color rgb="FFFF0000"/>
      <name val="VNI-Time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0" borderId="0" xfId="0" applyFont="1" applyAlignment="1">
      <alignment horizontal="left"/>
    </xf>
    <xf numFmtId="14" fontId="1" fillId="0" borderId="0" xfId="0" quotePrefix="1" applyNumberFormat="1" applyFont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14" fontId="4" fillId="0" borderId="0" xfId="0" quotePrefix="1" applyNumberFormat="1" applyFont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0" fontId="14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/>
    <xf numFmtId="37" fontId="1" fillId="0" borderId="0" xfId="0" applyNumberFormat="1" applyFont="1"/>
    <xf numFmtId="0" fontId="1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16" fontId="1" fillId="0" borderId="0" xfId="0" quotePrefix="1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2" fillId="0" borderId="0" xfId="0" applyFont="1" applyAlignment="1"/>
    <xf numFmtId="0" fontId="18" fillId="0" borderId="0" xfId="0" applyFont="1" applyAlignment="1">
      <alignment horizontal="center"/>
    </xf>
    <xf numFmtId="3" fontId="18" fillId="0" borderId="0" xfId="0" applyNumberFormat="1" applyFont="1"/>
    <xf numFmtId="0" fontId="17" fillId="0" borderId="0" xfId="0" applyFont="1"/>
    <xf numFmtId="0" fontId="18" fillId="0" borderId="0" xfId="0" applyFont="1"/>
    <xf numFmtId="14" fontId="17" fillId="0" borderId="0" xfId="0" quotePrefix="1" applyNumberFormat="1" applyFont="1" applyAlignment="1">
      <alignment horizontal="center"/>
    </xf>
    <xf numFmtId="3" fontId="17" fillId="0" borderId="0" xfId="0" applyNumberFormat="1" applyFont="1"/>
    <xf numFmtId="37" fontId="18" fillId="0" borderId="0" xfId="0" applyNumberFormat="1" applyFont="1"/>
    <xf numFmtId="3" fontId="19" fillId="0" borderId="0" xfId="0" applyNumberFormat="1" applyFont="1"/>
    <xf numFmtId="0" fontId="14" fillId="0" borderId="0" xfId="0" quotePrefix="1" applyFont="1" applyBorder="1" applyAlignment="1">
      <alignment horizontal="right"/>
    </xf>
    <xf numFmtId="3" fontId="9" fillId="0" borderId="3" xfId="0" applyNumberFormat="1" applyFont="1" applyBorder="1"/>
    <xf numFmtId="3" fontId="9" fillId="0" borderId="4" xfId="0" applyNumberFormat="1" applyFont="1" applyBorder="1"/>
    <xf numFmtId="37" fontId="9" fillId="0" borderId="4" xfId="0" applyNumberFormat="1" applyFont="1" applyBorder="1"/>
    <xf numFmtId="0" fontId="2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/>
    </xf>
    <xf numFmtId="37" fontId="11" fillId="0" borderId="4" xfId="0" applyNumberFormat="1" applyFont="1" applyBorder="1" applyAlignment="1">
      <alignment vertical="center"/>
    </xf>
    <xf numFmtId="3" fontId="11" fillId="0" borderId="4" xfId="0" applyNumberFormat="1" applyFont="1" applyBorder="1"/>
    <xf numFmtId="3" fontId="11" fillId="0" borderId="5" xfId="0" applyNumberFormat="1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2" fillId="0" borderId="0" xfId="0" applyNumberFormat="1" applyFont="1" applyAlignment="1">
      <alignment horizontal="center"/>
    </xf>
    <xf numFmtId="3" fontId="0" fillId="0" borderId="0" xfId="0" applyNumberFormat="1"/>
    <xf numFmtId="3" fontId="16" fillId="0" borderId="0" xfId="0" applyNumberFormat="1" applyFont="1"/>
    <xf numFmtId="3" fontId="1" fillId="0" borderId="0" xfId="0" applyNumberFormat="1" applyFont="1" applyFill="1"/>
    <xf numFmtId="3" fontId="4" fillId="0" borderId="0" xfId="0" applyNumberFormat="1" applyFont="1" applyFill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/>
    <xf numFmtId="3" fontId="0" fillId="0" borderId="0" xfId="0" applyNumberFormat="1" applyFill="1"/>
    <xf numFmtId="4" fontId="1" fillId="0" borderId="0" xfId="0" applyNumberFormat="1" applyFont="1"/>
    <xf numFmtId="3" fontId="11" fillId="0" borderId="3" xfId="0" applyNumberFormat="1" applyFont="1" applyBorder="1"/>
    <xf numFmtId="37" fontId="11" fillId="0" borderId="3" xfId="0" applyNumberFormat="1" applyFont="1" applyBorder="1"/>
    <xf numFmtId="37" fontId="11" fillId="0" borderId="5" xfId="0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/>
    <xf numFmtId="0" fontId="22" fillId="0" borderId="0" xfId="0" applyFont="1" applyAlignment="1">
      <alignment horizontal="center"/>
    </xf>
    <xf numFmtId="37" fontId="1" fillId="0" borderId="0" xfId="0" applyNumberFormat="1" applyFont="1" applyBorder="1"/>
    <xf numFmtId="3" fontId="2" fillId="0" borderId="0" xfId="0" applyNumberFormat="1" applyFont="1" applyFill="1"/>
    <xf numFmtId="37" fontId="2" fillId="0" borderId="0" xfId="0" applyNumberFormat="1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7" fillId="0" borderId="4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24" fillId="0" borderId="4" xfId="0" applyNumberFormat="1" applyFont="1" applyBorder="1"/>
    <xf numFmtId="0" fontId="24" fillId="0" borderId="4" xfId="0" applyFont="1" applyBorder="1" applyAlignment="1">
      <alignment horizontal="left"/>
    </xf>
    <xf numFmtId="0" fontId="23" fillId="0" borderId="4" xfId="0" applyFont="1" applyBorder="1"/>
    <xf numFmtId="3" fontId="23" fillId="0" borderId="4" xfId="0" applyNumberFormat="1" applyFont="1" applyBorder="1"/>
    <xf numFmtId="0" fontId="24" fillId="0" borderId="4" xfId="0" applyFont="1" applyBorder="1"/>
    <xf numFmtId="0" fontId="23" fillId="0" borderId="4" xfId="0" applyFont="1" applyBorder="1" applyAlignment="1">
      <alignment horizontal="left"/>
    </xf>
    <xf numFmtId="37" fontId="23" fillId="0" borderId="4" xfId="0" applyNumberFormat="1" applyFont="1" applyBorder="1"/>
    <xf numFmtId="0" fontId="27" fillId="0" borderId="4" xfId="0" applyFont="1" applyBorder="1"/>
    <xf numFmtId="0" fontId="23" fillId="0" borderId="4" xfId="0" quotePrefix="1" applyFont="1" applyBorder="1"/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0" fontId="24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3" fillId="0" borderId="0" xfId="0" applyNumberFormat="1" applyFont="1"/>
    <xf numFmtId="0" fontId="23" fillId="0" borderId="6" xfId="0" applyFont="1" applyBorder="1"/>
    <xf numFmtId="0" fontId="23" fillId="0" borderId="7" xfId="0" applyFont="1" applyBorder="1" applyAlignment="1">
      <alignment horizontal="center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3" fontId="24" fillId="0" borderId="4" xfId="0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4" xfId="0" applyFont="1" applyBorder="1" applyAlignment="1"/>
    <xf numFmtId="0" fontId="23" fillId="0" borderId="4" xfId="0" quotePrefix="1" applyFont="1" applyBorder="1" applyAlignment="1">
      <alignment horizontal="center"/>
    </xf>
    <xf numFmtId="0" fontId="23" fillId="0" borderId="5" xfId="0" applyFont="1" applyBorder="1" applyAlignment="1"/>
    <xf numFmtId="0" fontId="23" fillId="0" borderId="5" xfId="0" quotePrefix="1" applyFont="1" applyBorder="1" applyAlignment="1">
      <alignment horizontal="center"/>
    </xf>
    <xf numFmtId="3" fontId="23" fillId="0" borderId="5" xfId="0" applyNumberFormat="1" applyFont="1" applyBorder="1"/>
    <xf numFmtId="0" fontId="25" fillId="0" borderId="0" xfId="0" applyFont="1"/>
    <xf numFmtId="0" fontId="24" fillId="0" borderId="0" xfId="0" applyFont="1"/>
    <xf numFmtId="3" fontId="24" fillId="0" borderId="0" xfId="0" applyNumberFormat="1" applyFont="1"/>
    <xf numFmtId="37" fontId="23" fillId="0" borderId="0" xfId="0" applyNumberFormat="1" applyFont="1" applyAlignment="1">
      <alignment horizontal="left" vertical="center"/>
    </xf>
    <xf numFmtId="0" fontId="24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4" fillId="0" borderId="3" xfId="0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37" fontId="23" fillId="0" borderId="0" xfId="0" applyNumberFormat="1" applyFont="1" applyAlignment="1">
      <alignment horizontal="right" vertical="center"/>
    </xf>
    <xf numFmtId="37" fontId="24" fillId="0" borderId="4" xfId="0" applyNumberFormat="1" applyFont="1" applyBorder="1"/>
    <xf numFmtId="37" fontId="24" fillId="0" borderId="0" xfId="0" applyNumberFormat="1" applyFont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37" fontId="23" fillId="0" borderId="7" xfId="0" applyNumberFormat="1" applyFont="1" applyBorder="1" applyAlignment="1">
      <alignment horizontal="right" vertical="center"/>
    </xf>
    <xf numFmtId="37" fontId="23" fillId="0" borderId="4" xfId="0" applyNumberFormat="1" applyFont="1" applyBorder="1" applyAlignment="1">
      <alignment vertical="center"/>
    </xf>
    <xf numFmtId="3" fontId="23" fillId="0" borderId="4" xfId="0" applyNumberFormat="1" applyFont="1" applyBorder="1" applyAlignment="1">
      <alignment vertical="center" wrapText="1"/>
    </xf>
    <xf numFmtId="0" fontId="24" fillId="0" borderId="5" xfId="0" applyFont="1" applyBorder="1"/>
    <xf numFmtId="0" fontId="24" fillId="0" borderId="5" xfId="0" applyFont="1" applyBorder="1" applyAlignment="1">
      <alignment horizont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3" fontId="24" fillId="0" borderId="0" xfId="0" applyNumberFormat="1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3" fontId="24" fillId="0" borderId="0" xfId="0" applyNumberFormat="1" applyFont="1" applyAlignment="1">
      <alignment horizontal="right"/>
    </xf>
    <xf numFmtId="0" fontId="25" fillId="0" borderId="0" xfId="0" applyFont="1" applyAlignment="1"/>
    <xf numFmtId="0" fontId="23" fillId="0" borderId="0" xfId="0" applyFont="1" applyAlignment="1"/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1" fontId="23" fillId="0" borderId="3" xfId="0" quotePrefix="1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vertical="center" wrapText="1"/>
    </xf>
    <xf numFmtId="1" fontId="23" fillId="0" borderId="4" xfId="0" quotePrefix="1" applyNumberFormat="1" applyFont="1" applyBorder="1" applyAlignment="1">
      <alignment horizontal="center" vertical="center" wrapText="1"/>
    </xf>
    <xf numFmtId="0" fontId="25" fillId="0" borderId="4" xfId="0" quotePrefix="1" applyFont="1" applyBorder="1" applyAlignment="1">
      <alignment vertical="center" wrapText="1"/>
    </xf>
    <xf numFmtId="1" fontId="25" fillId="0" borderId="4" xfId="0" quotePrefix="1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vertical="center" wrapText="1"/>
    </xf>
    <xf numFmtId="37" fontId="23" fillId="0" borderId="4" xfId="0" applyNumberFormat="1" applyFont="1" applyBorder="1" applyAlignment="1">
      <alignment vertical="center" wrapText="1"/>
    </xf>
    <xf numFmtId="1" fontId="23" fillId="0" borderId="10" xfId="0" quotePrefix="1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1" fontId="23" fillId="0" borderId="5" xfId="0" quotePrefix="1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3" fontId="23" fillId="0" borderId="5" xfId="0" applyNumberFormat="1" applyFont="1" applyBorder="1" applyAlignment="1">
      <alignment vertical="center" wrapText="1"/>
    </xf>
    <xf numFmtId="3" fontId="32" fillId="0" borderId="4" xfId="0" applyNumberFormat="1" applyFont="1" applyBorder="1"/>
    <xf numFmtId="37" fontId="23" fillId="0" borderId="3" xfId="0" applyNumberFormat="1" applyFont="1" applyBorder="1"/>
    <xf numFmtId="37" fontId="24" fillId="0" borderId="5" xfId="0" applyNumberFormat="1" applyFont="1" applyBorder="1"/>
    <xf numFmtId="37" fontId="23" fillId="0" borderId="0" xfId="0" applyNumberFormat="1" applyFont="1" applyAlignment="1">
      <alignment horizontal="center"/>
    </xf>
    <xf numFmtId="37" fontId="23" fillId="0" borderId="13" xfId="0" applyNumberFormat="1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35" fillId="0" borderId="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1" fillId="0" borderId="13" xfId="0" quotePrefix="1" applyFont="1" applyBorder="1" applyAlignment="1"/>
    <xf numFmtId="0" fontId="0" fillId="0" borderId="6" xfId="0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left"/>
    </xf>
    <xf numFmtId="0" fontId="9" fillId="0" borderId="13" xfId="0" quotePrefix="1" applyFont="1" applyBorder="1" applyAlignment="1"/>
    <xf numFmtId="0" fontId="10" fillId="0" borderId="6" xfId="0" applyFont="1" applyBorder="1" applyAlignment="1"/>
    <xf numFmtId="0" fontId="11" fillId="0" borderId="13" xfId="0" applyFont="1" applyBorder="1" applyAlignment="1"/>
    <xf numFmtId="0" fontId="11" fillId="0" borderId="13" xfId="0" quotePrefix="1" applyFont="1" applyBorder="1" applyAlignment="1"/>
    <xf numFmtId="0" fontId="33" fillId="0" borderId="6" xfId="0" applyFont="1" applyBorder="1" applyAlignment="1"/>
    <xf numFmtId="0" fontId="2" fillId="0" borderId="0" xfId="0" applyFont="1" applyFill="1" applyAlignment="1">
      <alignment horizontal="center"/>
    </xf>
    <xf numFmtId="0" fontId="2" fillId="0" borderId="11" xfId="0" quotePrefix="1" applyFont="1" applyBorder="1" applyAlignment="1"/>
    <xf numFmtId="0" fontId="13" fillId="0" borderId="12" xfId="0" applyFont="1" applyBorder="1" applyAlignment="1"/>
    <xf numFmtId="0" fontId="2" fillId="0" borderId="13" xfId="0" quotePrefix="1" applyFont="1" applyBorder="1" applyAlignment="1"/>
    <xf numFmtId="0" fontId="16" fillId="0" borderId="6" xfId="0" applyFont="1" applyBorder="1" applyAlignment="1"/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1" fillId="0" borderId="4" xfId="0" applyFont="1" applyBorder="1" applyAlignment="1">
      <alignment wrapText="1"/>
    </xf>
    <xf numFmtId="0" fontId="9" fillId="0" borderId="4" xfId="0" quotePrefix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11" xfId="0" quotePrefix="1" applyFont="1" applyBorder="1" applyAlignment="1"/>
    <xf numFmtId="0" fontId="15" fillId="0" borderId="1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1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6"/>
  <sheetViews>
    <sheetView topLeftCell="A31" workbookViewId="0">
      <selection activeCell="G40" sqref="G40"/>
    </sheetView>
  </sheetViews>
  <sheetFormatPr defaultRowHeight="15"/>
  <cols>
    <col min="1" max="1" width="46.625" style="90" customWidth="1"/>
    <col min="2" max="2" width="3.875" style="90" customWidth="1"/>
    <col min="3" max="3" width="9.5" style="90" customWidth="1"/>
    <col min="4" max="5" width="16.75" style="90" customWidth="1"/>
    <col min="6" max="6" width="10.375" style="90" bestFit="1" customWidth="1"/>
    <col min="7" max="7" width="14.125" style="90" bestFit="1" customWidth="1"/>
    <col min="8" max="16384" width="9" style="90"/>
  </cols>
  <sheetData>
    <row r="1" spans="1:5" ht="21" customHeight="1">
      <c r="A1" s="90" t="s">
        <v>391</v>
      </c>
      <c r="D1" s="188" t="s">
        <v>393</v>
      </c>
      <c r="E1" s="188"/>
    </row>
    <row r="2" spans="1:5">
      <c r="A2" s="90" t="s">
        <v>501</v>
      </c>
      <c r="D2" s="188" t="s">
        <v>587</v>
      </c>
      <c r="E2" s="188"/>
    </row>
    <row r="3" spans="1:5" ht="16.5" customHeight="1">
      <c r="A3" s="90" t="s">
        <v>392</v>
      </c>
      <c r="D3" s="189" t="s">
        <v>394</v>
      </c>
      <c r="E3" s="189"/>
    </row>
    <row r="4" spans="1:5" ht="15.75" customHeight="1">
      <c r="D4" s="92"/>
      <c r="E4" s="92"/>
    </row>
    <row r="5" spans="1:5" ht="22.5">
      <c r="A5" s="190" t="s">
        <v>395</v>
      </c>
      <c r="B5" s="190"/>
      <c r="C5" s="190"/>
      <c r="D5" s="190"/>
      <c r="E5" s="190"/>
    </row>
    <row r="6" spans="1:5" ht="17.25" customHeight="1"/>
    <row r="7" spans="1:5" ht="36.75" customHeight="1">
      <c r="A7" s="93" t="s">
        <v>400</v>
      </c>
      <c r="B7" s="94" t="s">
        <v>396</v>
      </c>
      <c r="C7" s="95" t="s">
        <v>397</v>
      </c>
      <c r="D7" s="94" t="s">
        <v>398</v>
      </c>
      <c r="E7" s="94" t="s">
        <v>399</v>
      </c>
    </row>
    <row r="8" spans="1:5" ht="15" customHeight="1">
      <c r="A8" s="96" t="s">
        <v>401</v>
      </c>
      <c r="B8" s="97"/>
      <c r="C8" s="97"/>
      <c r="D8" s="97"/>
      <c r="E8" s="97"/>
    </row>
    <row r="9" spans="1:5">
      <c r="A9" s="98" t="s">
        <v>402</v>
      </c>
      <c r="B9" s="99">
        <v>100</v>
      </c>
      <c r="C9" s="100"/>
      <c r="D9" s="101">
        <f>D10+D13+D16+D23+D26</f>
        <v>113597000983</v>
      </c>
      <c r="E9" s="101">
        <f>E10+E13+E16+E23+E26</f>
        <v>98021868727</v>
      </c>
    </row>
    <row r="10" spans="1:5" ht="15" customHeight="1">
      <c r="A10" s="102" t="s">
        <v>403</v>
      </c>
      <c r="B10" s="99">
        <v>110</v>
      </c>
      <c r="C10" s="100"/>
      <c r="D10" s="101">
        <f>SUM(D11:D12)</f>
        <v>6161733822</v>
      </c>
      <c r="E10" s="101">
        <f>SUM(E11:E12)</f>
        <v>1514129416</v>
      </c>
    </row>
    <row r="11" spans="1:5" ht="15" customHeight="1">
      <c r="A11" s="103" t="s">
        <v>404</v>
      </c>
      <c r="B11" s="100">
        <v>111</v>
      </c>
      <c r="C11" s="100" t="s">
        <v>310</v>
      </c>
      <c r="D11" s="104">
        <f>TMBCTC!H122</f>
        <v>6161733822</v>
      </c>
      <c r="E11" s="104">
        <f>TMBCTC!I122</f>
        <v>1514129416</v>
      </c>
    </row>
    <row r="12" spans="1:5" ht="15" customHeight="1">
      <c r="A12" s="103" t="s">
        <v>405</v>
      </c>
      <c r="B12" s="100">
        <v>112</v>
      </c>
      <c r="C12" s="100"/>
      <c r="D12" s="104"/>
      <c r="E12" s="104"/>
    </row>
    <row r="13" spans="1:5" ht="15" customHeight="1">
      <c r="A13" s="105" t="s">
        <v>406</v>
      </c>
      <c r="B13" s="99">
        <v>120</v>
      </c>
      <c r="C13" s="100"/>
      <c r="D13" s="101">
        <f>SUM(D14:D15)</f>
        <v>0</v>
      </c>
      <c r="E13" s="101">
        <f>SUM(E14:E15)</f>
        <v>0</v>
      </c>
    </row>
    <row r="14" spans="1:5" ht="15" customHeight="1">
      <c r="A14" s="103" t="s">
        <v>407</v>
      </c>
      <c r="B14" s="100">
        <v>121</v>
      </c>
      <c r="C14" s="100" t="s">
        <v>311</v>
      </c>
      <c r="D14" s="104"/>
      <c r="E14" s="104"/>
    </row>
    <row r="15" spans="1:5" ht="15" customHeight="1">
      <c r="A15" s="103" t="s">
        <v>408</v>
      </c>
      <c r="B15" s="100">
        <v>129</v>
      </c>
      <c r="C15" s="100"/>
      <c r="D15" s="104"/>
      <c r="E15" s="104"/>
    </row>
    <row r="16" spans="1:5" ht="15" customHeight="1">
      <c r="A16" s="105" t="s">
        <v>409</v>
      </c>
      <c r="B16" s="99">
        <v>130</v>
      </c>
      <c r="C16" s="100"/>
      <c r="D16" s="101">
        <f>SUM(D17:D22)</f>
        <v>50564367812</v>
      </c>
      <c r="E16" s="101">
        <f>SUM(E17:E22)</f>
        <v>50943364764</v>
      </c>
    </row>
    <row r="17" spans="1:5" ht="15" customHeight="1">
      <c r="A17" s="103" t="s">
        <v>410</v>
      </c>
      <c r="B17" s="100">
        <v>131</v>
      </c>
      <c r="C17" s="100" t="s">
        <v>312</v>
      </c>
      <c r="D17" s="104">
        <f>TMBCTC!H152</f>
        <v>49464274969</v>
      </c>
      <c r="E17" s="104">
        <f>TMBCTC!I152</f>
        <v>50191247229</v>
      </c>
    </row>
    <row r="18" spans="1:5" ht="15" customHeight="1">
      <c r="A18" s="103" t="s">
        <v>411</v>
      </c>
      <c r="B18" s="100">
        <v>132</v>
      </c>
      <c r="C18" s="100" t="s">
        <v>313</v>
      </c>
      <c r="D18" s="104">
        <f>TMBCTC!H163</f>
        <v>894060624</v>
      </c>
      <c r="E18" s="104">
        <f>TMBCTC!I163</f>
        <v>410370008</v>
      </c>
    </row>
    <row r="19" spans="1:5" ht="15" customHeight="1">
      <c r="A19" s="103" t="s">
        <v>412</v>
      </c>
      <c r="B19" s="100">
        <v>133</v>
      </c>
      <c r="C19" s="100"/>
      <c r="D19" s="104"/>
      <c r="E19" s="104"/>
    </row>
    <row r="20" spans="1:5" ht="15" customHeight="1">
      <c r="A20" s="103" t="s">
        <v>413</v>
      </c>
      <c r="B20" s="100">
        <v>134</v>
      </c>
      <c r="C20" s="100"/>
      <c r="D20" s="104"/>
      <c r="E20" s="104"/>
    </row>
    <row r="21" spans="1:5" ht="15" customHeight="1">
      <c r="A21" s="103" t="s">
        <v>414</v>
      </c>
      <c r="B21" s="100">
        <v>135</v>
      </c>
      <c r="C21" s="100" t="s">
        <v>314</v>
      </c>
      <c r="D21" s="104">
        <f>TMBCTC!H174</f>
        <v>206032219</v>
      </c>
      <c r="E21" s="104">
        <f>TMBCTC!I174</f>
        <v>341747527</v>
      </c>
    </row>
    <row r="22" spans="1:5" ht="15" customHeight="1">
      <c r="A22" s="106" t="s">
        <v>415</v>
      </c>
      <c r="B22" s="100">
        <v>139</v>
      </c>
      <c r="C22" s="100"/>
      <c r="D22" s="104"/>
      <c r="E22" s="104"/>
    </row>
    <row r="23" spans="1:5">
      <c r="A23" s="105" t="s">
        <v>416</v>
      </c>
      <c r="B23" s="99">
        <v>140</v>
      </c>
      <c r="C23" s="99"/>
      <c r="D23" s="101">
        <f>SUM(D24:D25)</f>
        <v>54494741591</v>
      </c>
      <c r="E23" s="101">
        <f>SUM(E24:E25)</f>
        <v>44243228443</v>
      </c>
    </row>
    <row r="24" spans="1:5">
      <c r="A24" s="103" t="s">
        <v>417</v>
      </c>
      <c r="B24" s="100">
        <v>141</v>
      </c>
      <c r="C24" s="100" t="s">
        <v>315</v>
      </c>
      <c r="D24" s="104">
        <f>TMBCTC!H182</f>
        <v>54494741591</v>
      </c>
      <c r="E24" s="104">
        <f>TMBCTC!I182</f>
        <v>44243228443</v>
      </c>
    </row>
    <row r="25" spans="1:5">
      <c r="A25" s="106" t="s">
        <v>418</v>
      </c>
      <c r="B25" s="100">
        <v>149</v>
      </c>
      <c r="C25" s="100" t="s">
        <v>315</v>
      </c>
      <c r="D25" s="107"/>
      <c r="E25" s="107"/>
    </row>
    <row r="26" spans="1:5" ht="15" customHeight="1">
      <c r="A26" s="105" t="s">
        <v>420</v>
      </c>
      <c r="B26" s="99">
        <v>150</v>
      </c>
      <c r="C26" s="99"/>
      <c r="D26" s="101">
        <f>SUM(D27:D30)</f>
        <v>2376157758</v>
      </c>
      <c r="E26" s="101">
        <f>SUM(E27:E30)</f>
        <v>1321146104</v>
      </c>
    </row>
    <row r="27" spans="1:5" ht="15" customHeight="1">
      <c r="A27" s="103" t="s">
        <v>419</v>
      </c>
      <c r="B27" s="100">
        <v>151</v>
      </c>
      <c r="C27" s="100" t="s">
        <v>316</v>
      </c>
      <c r="D27" s="104">
        <f>TMBCTC!H196</f>
        <v>344742272</v>
      </c>
      <c r="E27" s="104">
        <f>TMBCTC!I196</f>
        <v>224042825</v>
      </c>
    </row>
    <row r="28" spans="1:5" ht="15" customHeight="1">
      <c r="A28" s="103" t="s">
        <v>421</v>
      </c>
      <c r="B28" s="100">
        <v>152</v>
      </c>
      <c r="C28" s="100" t="s">
        <v>317</v>
      </c>
      <c r="D28" s="104">
        <f>TMBCTC!H204</f>
        <v>1052738686</v>
      </c>
      <c r="E28" s="104">
        <f>TMBCTC!I200+TMBCTC!I201</f>
        <v>501931146</v>
      </c>
    </row>
    <row r="29" spans="1:5" ht="15" customHeight="1">
      <c r="A29" s="103" t="s">
        <v>422</v>
      </c>
      <c r="B29" s="100">
        <v>154</v>
      </c>
      <c r="C29" s="100"/>
      <c r="D29" s="104"/>
      <c r="E29" s="104"/>
    </row>
    <row r="30" spans="1:5" ht="15" customHeight="1">
      <c r="A30" s="103" t="s">
        <v>423</v>
      </c>
      <c r="B30" s="100">
        <v>158</v>
      </c>
      <c r="C30" s="100" t="s">
        <v>318</v>
      </c>
      <c r="D30" s="104">
        <f>TMBCTC!H224</f>
        <v>978676800</v>
      </c>
      <c r="E30" s="104">
        <f>TMBCTC!I224</f>
        <v>595172133</v>
      </c>
    </row>
    <row r="31" spans="1:5">
      <c r="A31" s="108" t="s">
        <v>424</v>
      </c>
      <c r="B31" s="99">
        <v>200</v>
      </c>
      <c r="C31" s="99"/>
      <c r="D31" s="101">
        <f>D32+D38+D49+D52+D57</f>
        <v>90620182044</v>
      </c>
      <c r="E31" s="101">
        <f>E32+E38+E49+E52+E57</f>
        <v>93827238611</v>
      </c>
    </row>
    <row r="32" spans="1:5">
      <c r="A32" s="105" t="s">
        <v>425</v>
      </c>
      <c r="B32" s="99">
        <v>210</v>
      </c>
      <c r="C32" s="99"/>
      <c r="D32" s="101">
        <f>SUM(D33:D37)</f>
        <v>0</v>
      </c>
      <c r="E32" s="101">
        <f>SUM(E33:E37)</f>
        <v>0</v>
      </c>
    </row>
    <row r="33" spans="1:5">
      <c r="A33" s="103" t="s">
        <v>426</v>
      </c>
      <c r="B33" s="100">
        <v>211</v>
      </c>
      <c r="C33" s="100"/>
      <c r="D33" s="104"/>
      <c r="E33" s="104"/>
    </row>
    <row r="34" spans="1:5">
      <c r="A34" s="103" t="s">
        <v>427</v>
      </c>
      <c r="B34" s="100">
        <v>212</v>
      </c>
      <c r="C34" s="100"/>
      <c r="D34" s="104"/>
      <c r="E34" s="104"/>
    </row>
    <row r="35" spans="1:5">
      <c r="A35" s="103" t="s">
        <v>428</v>
      </c>
      <c r="B35" s="100">
        <v>213</v>
      </c>
      <c r="C35" s="100"/>
      <c r="D35" s="104"/>
      <c r="E35" s="104"/>
    </row>
    <row r="36" spans="1:5">
      <c r="A36" s="103" t="s">
        <v>429</v>
      </c>
      <c r="B36" s="100">
        <v>218</v>
      </c>
      <c r="C36" s="100"/>
      <c r="D36" s="104"/>
      <c r="E36" s="104"/>
    </row>
    <row r="37" spans="1:5">
      <c r="A37" s="103" t="s">
        <v>430</v>
      </c>
      <c r="B37" s="100">
        <v>219</v>
      </c>
      <c r="C37" s="100"/>
      <c r="D37" s="104"/>
      <c r="E37" s="104"/>
    </row>
    <row r="38" spans="1:5" ht="15" customHeight="1">
      <c r="A38" s="105" t="s">
        <v>432</v>
      </c>
      <c r="B38" s="99">
        <v>220</v>
      </c>
      <c r="C38" s="99"/>
      <c r="D38" s="101">
        <f>D39+D42+D45+D48</f>
        <v>41567428173</v>
      </c>
      <c r="E38" s="101">
        <f>E39+E42+E45+E48</f>
        <v>44725850209</v>
      </c>
    </row>
    <row r="39" spans="1:5" ht="15" customHeight="1">
      <c r="A39" s="103" t="s">
        <v>431</v>
      </c>
      <c r="B39" s="100">
        <v>221</v>
      </c>
      <c r="C39" s="100" t="s">
        <v>24</v>
      </c>
      <c r="D39" s="104">
        <f>TMBCTC!I250</f>
        <v>41460989991</v>
      </c>
      <c r="E39" s="104">
        <f>TMBCTC!I249</f>
        <v>44725850209</v>
      </c>
    </row>
    <row r="40" spans="1:5" ht="15" customHeight="1">
      <c r="A40" s="109" t="s">
        <v>433</v>
      </c>
      <c r="B40" s="100">
        <v>222</v>
      </c>
      <c r="C40" s="100"/>
      <c r="D40" s="104">
        <f>TMBCTC!I242</f>
        <v>149469474178</v>
      </c>
      <c r="E40" s="104">
        <f>TMBCTC!I239</f>
        <v>148344172406</v>
      </c>
    </row>
    <row r="41" spans="1:5" ht="15" customHeight="1">
      <c r="A41" s="109" t="s">
        <v>434</v>
      </c>
      <c r="B41" s="100">
        <v>223</v>
      </c>
      <c r="C41" s="100"/>
      <c r="D41" s="107">
        <f>-TMBCTC!I247</f>
        <v>-108008484187</v>
      </c>
      <c r="E41" s="107">
        <f>-TMBCTC!I244</f>
        <v>-103618322197</v>
      </c>
    </row>
    <row r="42" spans="1:5" ht="15" customHeight="1">
      <c r="A42" s="103" t="s">
        <v>435</v>
      </c>
      <c r="B42" s="100">
        <v>224</v>
      </c>
      <c r="C42" s="100"/>
      <c r="D42" s="104"/>
      <c r="E42" s="104"/>
    </row>
    <row r="43" spans="1:5" ht="15" customHeight="1">
      <c r="A43" s="109" t="s">
        <v>433</v>
      </c>
      <c r="B43" s="100">
        <v>225</v>
      </c>
      <c r="C43" s="100"/>
      <c r="D43" s="104"/>
      <c r="E43" s="104"/>
    </row>
    <row r="44" spans="1:5" ht="15" customHeight="1">
      <c r="A44" s="109" t="s">
        <v>434</v>
      </c>
      <c r="B44" s="100">
        <v>226</v>
      </c>
      <c r="C44" s="100"/>
      <c r="D44" s="104"/>
      <c r="E44" s="104"/>
    </row>
    <row r="45" spans="1:5" ht="15" customHeight="1">
      <c r="A45" s="103" t="s">
        <v>436</v>
      </c>
      <c r="B45" s="100">
        <v>227</v>
      </c>
      <c r="C45" s="100" t="s">
        <v>25</v>
      </c>
      <c r="D45" s="104">
        <f>TMBCTC!I264</f>
        <v>0</v>
      </c>
      <c r="E45" s="104">
        <f>TMBCTC!I263</f>
        <v>0</v>
      </c>
    </row>
    <row r="46" spans="1:5" ht="15" customHeight="1">
      <c r="A46" s="109" t="s">
        <v>433</v>
      </c>
      <c r="B46" s="100">
        <v>228</v>
      </c>
      <c r="C46" s="100"/>
      <c r="D46" s="104">
        <f>TMBCTC!I257</f>
        <v>49486032</v>
      </c>
      <c r="E46" s="104">
        <f>TMBCTC!I256</f>
        <v>49486032</v>
      </c>
    </row>
    <row r="47" spans="1:5" ht="15" customHeight="1">
      <c r="A47" s="109" t="s">
        <v>434</v>
      </c>
      <c r="B47" s="100">
        <v>229</v>
      </c>
      <c r="C47" s="100"/>
      <c r="D47" s="107">
        <f>-TMBCTC!I261</f>
        <v>-49486032</v>
      </c>
      <c r="E47" s="107">
        <f>-TMBCTC!I259</f>
        <v>-49486032</v>
      </c>
    </row>
    <row r="48" spans="1:5" ht="15" customHeight="1">
      <c r="A48" s="103" t="s">
        <v>437</v>
      </c>
      <c r="B48" s="100">
        <v>230</v>
      </c>
      <c r="C48" s="100" t="s">
        <v>26</v>
      </c>
      <c r="D48" s="104">
        <f>TMBCTC!H271</f>
        <v>106438182</v>
      </c>
      <c r="E48" s="104"/>
    </row>
    <row r="49" spans="1:7" ht="15" customHeight="1">
      <c r="A49" s="105" t="s">
        <v>438</v>
      </c>
      <c r="B49" s="99">
        <v>240</v>
      </c>
      <c r="C49" s="99"/>
      <c r="D49" s="101"/>
      <c r="E49" s="101"/>
    </row>
    <row r="50" spans="1:7" ht="15" customHeight="1">
      <c r="A50" s="109" t="s">
        <v>433</v>
      </c>
      <c r="B50" s="100">
        <v>241</v>
      </c>
      <c r="C50" s="100"/>
      <c r="D50" s="104"/>
      <c r="E50" s="104"/>
    </row>
    <row r="51" spans="1:7" ht="15" customHeight="1">
      <c r="A51" s="109" t="s">
        <v>434</v>
      </c>
      <c r="B51" s="100">
        <v>242</v>
      </c>
      <c r="C51" s="100"/>
      <c r="D51" s="104"/>
      <c r="E51" s="104"/>
    </row>
    <row r="52" spans="1:7" ht="15" customHeight="1">
      <c r="A52" s="105" t="s">
        <v>439</v>
      </c>
      <c r="B52" s="99">
        <v>250</v>
      </c>
      <c r="C52" s="99"/>
      <c r="D52" s="101">
        <f>SUM(D53:D56)</f>
        <v>48535019789</v>
      </c>
      <c r="E52" s="101">
        <f>SUM(E53:E56)</f>
        <v>48535019789</v>
      </c>
    </row>
    <row r="53" spans="1:7" ht="15" customHeight="1">
      <c r="A53" s="103" t="s">
        <v>440</v>
      </c>
      <c r="B53" s="100">
        <v>251</v>
      </c>
      <c r="C53" s="100"/>
      <c r="D53" s="104"/>
      <c r="E53" s="104"/>
    </row>
    <row r="54" spans="1:7" ht="15" customHeight="1">
      <c r="A54" s="103" t="s">
        <v>441</v>
      </c>
      <c r="B54" s="100">
        <v>252</v>
      </c>
      <c r="C54" s="100" t="s">
        <v>27</v>
      </c>
      <c r="D54" s="104">
        <f>TMBCTC!H277</f>
        <v>42291820004</v>
      </c>
      <c r="E54" s="104">
        <f>TMBCTC!I277</f>
        <v>42291820004</v>
      </c>
    </row>
    <row r="55" spans="1:7" ht="15" customHeight="1">
      <c r="A55" s="103" t="s">
        <v>442</v>
      </c>
      <c r="B55" s="100">
        <v>258</v>
      </c>
      <c r="C55" s="100" t="s">
        <v>29</v>
      </c>
      <c r="D55" s="104">
        <f>TMBCTC!H289+TMBCTC!H296+TMBCTC!H303</f>
        <v>6243199785</v>
      </c>
      <c r="E55" s="104">
        <f>TMBCTC!I289+TMBCTC!I296+TMBCTC!I303</f>
        <v>6243199785</v>
      </c>
    </row>
    <row r="56" spans="1:7" ht="15" customHeight="1">
      <c r="A56" s="103" t="s">
        <v>443</v>
      </c>
      <c r="B56" s="100">
        <v>259</v>
      </c>
      <c r="C56" s="100"/>
      <c r="D56" s="104"/>
      <c r="E56" s="104"/>
    </row>
    <row r="57" spans="1:7" ht="15" customHeight="1">
      <c r="A57" s="105" t="s">
        <v>444</v>
      </c>
      <c r="B57" s="99">
        <v>260</v>
      </c>
      <c r="C57" s="99"/>
      <c r="D57" s="101">
        <f>SUM(D58:D60)</f>
        <v>517734082</v>
      </c>
      <c r="E57" s="101">
        <f>SUM(E58:E60)</f>
        <v>566368613</v>
      </c>
    </row>
    <row r="58" spans="1:7" ht="15" customHeight="1">
      <c r="A58" s="103" t="s">
        <v>445</v>
      </c>
      <c r="B58" s="100">
        <v>261</v>
      </c>
      <c r="C58" s="100" t="s">
        <v>30</v>
      </c>
      <c r="D58" s="104">
        <f>TMBCTC!H312</f>
        <v>517734082</v>
      </c>
      <c r="E58" s="104">
        <f>TMBCTC!I312</f>
        <v>566368613</v>
      </c>
    </row>
    <row r="59" spans="1:7" ht="15" customHeight="1">
      <c r="A59" s="103" t="s">
        <v>446</v>
      </c>
      <c r="B59" s="100">
        <v>262</v>
      </c>
      <c r="C59" s="100"/>
      <c r="D59" s="104"/>
      <c r="E59" s="104"/>
    </row>
    <row r="60" spans="1:7" ht="15" customHeight="1">
      <c r="A60" s="103" t="s">
        <v>447</v>
      </c>
      <c r="B60" s="100">
        <v>268</v>
      </c>
      <c r="C60" s="100"/>
      <c r="D60" s="104"/>
      <c r="E60" s="104"/>
    </row>
    <row r="61" spans="1:7" ht="15" customHeight="1">
      <c r="A61" s="105" t="s">
        <v>448</v>
      </c>
      <c r="B61" s="99">
        <v>269</v>
      </c>
      <c r="C61" s="100"/>
      <c r="D61" s="104"/>
      <c r="E61" s="104"/>
    </row>
    <row r="62" spans="1:7" s="114" customFormat="1" ht="30.75" customHeight="1">
      <c r="A62" s="110" t="s">
        <v>449</v>
      </c>
      <c r="B62" s="111">
        <v>270</v>
      </c>
      <c r="C62" s="112"/>
      <c r="D62" s="113">
        <f>D9+D31</f>
        <v>204217183027</v>
      </c>
      <c r="E62" s="113">
        <f>E9+E31</f>
        <v>191849107338</v>
      </c>
      <c r="F62" s="115">
        <f>D62-D105</f>
        <v>0</v>
      </c>
      <c r="G62" s="115"/>
    </row>
    <row r="63" spans="1:7">
      <c r="A63" s="98" t="s">
        <v>450</v>
      </c>
      <c r="B63" s="116"/>
      <c r="C63" s="117"/>
      <c r="D63" s="118"/>
      <c r="E63" s="118"/>
      <c r="G63" s="119"/>
    </row>
    <row r="64" spans="1:7">
      <c r="A64" s="98" t="s">
        <v>451</v>
      </c>
      <c r="B64" s="99">
        <v>300</v>
      </c>
      <c r="C64" s="100"/>
      <c r="D64" s="101">
        <f>D65+D77</f>
        <v>100929634286</v>
      </c>
      <c r="E64" s="101">
        <f>E65+E77</f>
        <v>95685166461</v>
      </c>
    </row>
    <row r="65" spans="1:7">
      <c r="A65" s="105" t="s">
        <v>452</v>
      </c>
      <c r="B65" s="99">
        <v>310</v>
      </c>
      <c r="C65" s="99"/>
      <c r="D65" s="101">
        <f>SUM(D66:D76)</f>
        <v>90929634286</v>
      </c>
      <c r="E65" s="101">
        <f>SUM(E66:E76)</f>
        <v>85685166461</v>
      </c>
    </row>
    <row r="66" spans="1:7">
      <c r="A66" s="103" t="s">
        <v>453</v>
      </c>
      <c r="B66" s="100">
        <v>311</v>
      </c>
      <c r="C66" s="100" t="s">
        <v>31</v>
      </c>
      <c r="D66" s="104">
        <f>TMBCTC!H325</f>
        <v>42830292853</v>
      </c>
      <c r="E66" s="104">
        <f>TMBCTC!I325</f>
        <v>36811529016</v>
      </c>
      <c r="G66" s="119"/>
    </row>
    <row r="67" spans="1:7">
      <c r="A67" s="103" t="s">
        <v>454</v>
      </c>
      <c r="B67" s="100">
        <v>312</v>
      </c>
      <c r="C67" s="100" t="s">
        <v>32</v>
      </c>
      <c r="D67" s="104">
        <f>TMBCTC!H338</f>
        <v>4708283784</v>
      </c>
      <c r="E67" s="104">
        <f>TMBCTC!I338</f>
        <v>2451488412</v>
      </c>
    </row>
    <row r="68" spans="1:7">
      <c r="A68" s="103" t="s">
        <v>455</v>
      </c>
      <c r="B68" s="100">
        <v>313</v>
      </c>
      <c r="C68" s="100" t="s">
        <v>33</v>
      </c>
      <c r="D68" s="104">
        <f>TMBCTC!H343</f>
        <v>219560</v>
      </c>
      <c r="E68" s="104"/>
    </row>
    <row r="69" spans="1:7">
      <c r="A69" s="103" t="s">
        <v>456</v>
      </c>
      <c r="B69" s="100">
        <v>314</v>
      </c>
      <c r="C69" s="100" t="s">
        <v>34</v>
      </c>
      <c r="D69" s="104">
        <f>TMBCTC!H351</f>
        <v>2708443854</v>
      </c>
      <c r="E69" s="104">
        <f>TMBCTC!I351</f>
        <v>1597679677</v>
      </c>
    </row>
    <row r="70" spans="1:7">
      <c r="A70" s="103" t="s">
        <v>457</v>
      </c>
      <c r="B70" s="100">
        <v>315</v>
      </c>
      <c r="C70" s="100" t="s">
        <v>28</v>
      </c>
      <c r="D70" s="104">
        <f>TMBCTC!H355</f>
        <v>8262948504</v>
      </c>
      <c r="E70" s="104">
        <f>TMBCTC!I355</f>
        <v>11512934375</v>
      </c>
    </row>
    <row r="71" spans="1:7">
      <c r="A71" s="103" t="s">
        <v>458</v>
      </c>
      <c r="B71" s="100">
        <v>316</v>
      </c>
      <c r="C71" s="100" t="s">
        <v>35</v>
      </c>
      <c r="D71" s="104">
        <f>TMBCTC!H362</f>
        <v>30925897987</v>
      </c>
      <c r="E71" s="104">
        <f>TMBCTC!I362</f>
        <v>30343801275</v>
      </c>
    </row>
    <row r="72" spans="1:7">
      <c r="A72" s="103" t="s">
        <v>459</v>
      </c>
      <c r="B72" s="100">
        <v>317</v>
      </c>
      <c r="C72" s="100"/>
      <c r="D72" s="104"/>
      <c r="E72" s="104"/>
    </row>
    <row r="73" spans="1:7">
      <c r="A73" s="103" t="s">
        <v>460</v>
      </c>
      <c r="B73" s="100">
        <v>318</v>
      </c>
      <c r="C73" s="100"/>
      <c r="D73" s="104"/>
      <c r="E73" s="104"/>
    </row>
    <row r="74" spans="1:7">
      <c r="A74" s="106" t="s">
        <v>461</v>
      </c>
      <c r="B74" s="100">
        <v>319</v>
      </c>
      <c r="C74" s="100" t="s">
        <v>36</v>
      </c>
      <c r="D74" s="104">
        <f>TMBCTC!H375</f>
        <v>751197117</v>
      </c>
      <c r="E74" s="104">
        <f>TMBCTC!I375</f>
        <v>839943079</v>
      </c>
    </row>
    <row r="75" spans="1:7">
      <c r="A75" s="103" t="s">
        <v>462</v>
      </c>
      <c r="B75" s="100">
        <v>320</v>
      </c>
      <c r="C75" s="100"/>
      <c r="D75" s="103"/>
      <c r="E75" s="120"/>
    </row>
    <row r="76" spans="1:7">
      <c r="A76" s="103" t="s">
        <v>463</v>
      </c>
      <c r="B76" s="100">
        <v>323</v>
      </c>
      <c r="C76" s="100" t="s">
        <v>319</v>
      </c>
      <c r="D76" s="107">
        <f>TMBCTC!H378+TMBCTC!H381</f>
        <v>742350627</v>
      </c>
      <c r="E76" s="107">
        <f>TMBCTC!I378+TMBCTC!I381</f>
        <v>2127790627</v>
      </c>
    </row>
    <row r="77" spans="1:7">
      <c r="A77" s="105" t="s">
        <v>464</v>
      </c>
      <c r="B77" s="99">
        <v>330</v>
      </c>
      <c r="C77" s="99"/>
      <c r="D77" s="101">
        <f>SUM(D78:D85)</f>
        <v>10000000000</v>
      </c>
      <c r="E77" s="101">
        <f>SUM(E78:E85)</f>
        <v>10000000000</v>
      </c>
    </row>
    <row r="78" spans="1:7">
      <c r="A78" s="103" t="s">
        <v>465</v>
      </c>
      <c r="B78" s="100">
        <v>331</v>
      </c>
      <c r="C78" s="100"/>
      <c r="D78" s="104"/>
      <c r="E78" s="104"/>
    </row>
    <row r="79" spans="1:7">
      <c r="A79" s="103" t="s">
        <v>466</v>
      </c>
      <c r="B79" s="100">
        <v>332</v>
      </c>
      <c r="C79" s="100"/>
      <c r="D79" s="104"/>
      <c r="E79" s="104"/>
    </row>
    <row r="80" spans="1:7">
      <c r="A80" s="103" t="s">
        <v>467</v>
      </c>
      <c r="B80" s="100">
        <v>333</v>
      </c>
      <c r="C80" s="100"/>
      <c r="D80" s="104"/>
      <c r="E80" s="104"/>
    </row>
    <row r="81" spans="1:7">
      <c r="A81" s="103" t="s">
        <v>468</v>
      </c>
      <c r="B81" s="100">
        <v>334</v>
      </c>
      <c r="C81" s="100" t="s">
        <v>320</v>
      </c>
      <c r="D81" s="104">
        <f>TMBCTC!H390</f>
        <v>10000000000</v>
      </c>
      <c r="E81" s="104">
        <f>TMBCTC!I390</f>
        <v>10000000000</v>
      </c>
      <c r="G81" s="119"/>
    </row>
    <row r="82" spans="1:7">
      <c r="A82" s="103" t="s">
        <v>469</v>
      </c>
      <c r="B82" s="100">
        <v>335</v>
      </c>
      <c r="C82" s="100"/>
      <c r="D82" s="104"/>
      <c r="E82" s="104"/>
      <c r="G82" s="119"/>
    </row>
    <row r="83" spans="1:7">
      <c r="A83" s="103" t="s">
        <v>470</v>
      </c>
      <c r="B83" s="100">
        <v>336</v>
      </c>
      <c r="C83" s="100" t="s">
        <v>321</v>
      </c>
      <c r="D83" s="104"/>
      <c r="E83" s="104"/>
    </row>
    <row r="84" spans="1:7">
      <c r="A84" s="103" t="s">
        <v>471</v>
      </c>
      <c r="B84" s="100">
        <v>337</v>
      </c>
      <c r="C84" s="100"/>
      <c r="D84" s="104"/>
      <c r="E84" s="104"/>
    </row>
    <row r="85" spans="1:7">
      <c r="A85" s="103" t="s">
        <v>472</v>
      </c>
      <c r="B85" s="100">
        <v>338</v>
      </c>
      <c r="C85" s="100"/>
      <c r="D85" s="104"/>
      <c r="E85" s="104"/>
    </row>
    <row r="86" spans="1:7">
      <c r="A86" s="103" t="s">
        <v>473</v>
      </c>
      <c r="B86" s="100">
        <v>339</v>
      </c>
      <c r="C86" s="100"/>
      <c r="D86" s="104"/>
      <c r="E86" s="104"/>
    </row>
    <row r="87" spans="1:7">
      <c r="A87" s="108" t="s">
        <v>474</v>
      </c>
      <c r="B87" s="99">
        <v>400</v>
      </c>
      <c r="C87" s="99"/>
      <c r="D87" s="101">
        <f>D88+D101</f>
        <v>103287548741</v>
      </c>
      <c r="E87" s="101">
        <f>E88+E101</f>
        <v>96163940877</v>
      </c>
    </row>
    <row r="88" spans="1:7">
      <c r="A88" s="105" t="s">
        <v>475</v>
      </c>
      <c r="B88" s="99">
        <v>410</v>
      </c>
      <c r="C88" s="99"/>
      <c r="D88" s="101">
        <f>SUM(D89:D99)</f>
        <v>103287548741</v>
      </c>
      <c r="E88" s="101">
        <f>SUM(E89:E99)</f>
        <v>96163940877</v>
      </c>
    </row>
    <row r="89" spans="1:7">
      <c r="A89" s="103" t="s">
        <v>476</v>
      </c>
      <c r="B89" s="100">
        <v>411</v>
      </c>
      <c r="C89" s="100" t="s">
        <v>322</v>
      </c>
      <c r="D89" s="104">
        <f>TMBCTC!B417</f>
        <v>64999970000</v>
      </c>
      <c r="E89" s="104">
        <f>TMBCTC!B414</f>
        <v>64999970000</v>
      </c>
    </row>
    <row r="90" spans="1:7">
      <c r="A90" s="103" t="s">
        <v>477</v>
      </c>
      <c r="B90" s="100">
        <v>412</v>
      </c>
      <c r="C90" s="100" t="s">
        <v>322</v>
      </c>
      <c r="D90" s="107">
        <f>TMBCTC!I417</f>
        <v>-50000000</v>
      </c>
      <c r="E90" s="107">
        <f>TMBCTC!I414</f>
        <v>-50000000</v>
      </c>
    </row>
    <row r="91" spans="1:7">
      <c r="A91" s="103" t="s">
        <v>478</v>
      </c>
      <c r="B91" s="100">
        <v>413</v>
      </c>
      <c r="C91" s="100"/>
      <c r="D91" s="104"/>
      <c r="E91" s="104"/>
    </row>
    <row r="92" spans="1:7">
      <c r="A92" s="103" t="s">
        <v>479</v>
      </c>
      <c r="B92" s="100">
        <v>414</v>
      </c>
      <c r="C92" s="100"/>
      <c r="D92" s="104"/>
      <c r="E92" s="104"/>
    </row>
    <row r="93" spans="1:7">
      <c r="A93" s="103" t="s">
        <v>480</v>
      </c>
      <c r="B93" s="100">
        <v>415</v>
      </c>
      <c r="C93" s="100"/>
      <c r="D93" s="104"/>
      <c r="E93" s="104"/>
    </row>
    <row r="94" spans="1:7">
      <c r="A94" s="103" t="s">
        <v>481</v>
      </c>
      <c r="B94" s="100">
        <v>416</v>
      </c>
      <c r="C94" s="100"/>
      <c r="D94" s="104"/>
      <c r="E94" s="107"/>
    </row>
    <row r="95" spans="1:7">
      <c r="A95" s="103" t="s">
        <v>483</v>
      </c>
      <c r="B95" s="100">
        <v>417</v>
      </c>
      <c r="C95" s="100" t="s">
        <v>322</v>
      </c>
      <c r="D95" s="104">
        <f>TMBCTC!C417</f>
        <v>11006878544</v>
      </c>
      <c r="E95" s="104">
        <f>TMBCTC!C414</f>
        <v>11006878544</v>
      </c>
    </row>
    <row r="96" spans="1:7">
      <c r="A96" s="103" t="s">
        <v>482</v>
      </c>
      <c r="B96" s="100">
        <v>418</v>
      </c>
      <c r="C96" s="100" t="s">
        <v>322</v>
      </c>
      <c r="D96" s="104">
        <f>TMBCTC!D417</f>
        <v>5073279739</v>
      </c>
      <c r="E96" s="104">
        <f>TMBCTC!D414</f>
        <v>5073279739</v>
      </c>
    </row>
    <row r="97" spans="1:7">
      <c r="A97" s="103" t="s">
        <v>578</v>
      </c>
      <c r="B97" s="121">
        <v>419</v>
      </c>
      <c r="C97" s="100"/>
      <c r="D97" s="104"/>
      <c r="E97" s="104"/>
    </row>
    <row r="98" spans="1:7">
      <c r="A98" s="103" t="s">
        <v>484</v>
      </c>
      <c r="B98" s="100">
        <v>420</v>
      </c>
      <c r="C98" s="100" t="s">
        <v>322</v>
      </c>
      <c r="D98" s="104">
        <f>TMBCTC!H417</f>
        <v>22257420458</v>
      </c>
      <c r="E98" s="104">
        <f>TMBCTC!H414</f>
        <v>15133812594</v>
      </c>
    </row>
    <row r="99" spans="1:7">
      <c r="A99" s="103" t="s">
        <v>485</v>
      </c>
      <c r="B99" s="100">
        <v>421</v>
      </c>
      <c r="C99" s="100"/>
      <c r="D99" s="104"/>
      <c r="E99" s="104"/>
    </row>
    <row r="100" spans="1:7">
      <c r="A100" s="103" t="s">
        <v>486</v>
      </c>
      <c r="B100" s="100">
        <v>422</v>
      </c>
      <c r="C100" s="100"/>
      <c r="D100" s="104"/>
      <c r="E100" s="104"/>
    </row>
    <row r="101" spans="1:7" ht="21" customHeight="1">
      <c r="A101" s="122" t="s">
        <v>487</v>
      </c>
      <c r="B101" s="123">
        <v>430</v>
      </c>
      <c r="C101" s="123"/>
      <c r="D101" s="124"/>
      <c r="E101" s="124"/>
    </row>
    <row r="102" spans="1:7" ht="15" customHeight="1">
      <c r="A102" s="103" t="s">
        <v>488</v>
      </c>
      <c r="B102" s="100">
        <v>432</v>
      </c>
      <c r="C102" s="100"/>
      <c r="D102" s="104"/>
      <c r="E102" s="104"/>
    </row>
    <row r="103" spans="1:7" ht="15" customHeight="1">
      <c r="A103" s="103" t="s">
        <v>489</v>
      </c>
      <c r="B103" s="100">
        <v>433</v>
      </c>
      <c r="C103" s="100"/>
      <c r="D103" s="104"/>
      <c r="E103" s="104"/>
      <c r="G103" s="119"/>
    </row>
    <row r="104" spans="1:7" ht="15" customHeight="1">
      <c r="A104" s="108" t="s">
        <v>490</v>
      </c>
      <c r="B104" s="99">
        <v>439</v>
      </c>
      <c r="C104" s="100"/>
      <c r="D104" s="104"/>
      <c r="E104" s="104"/>
    </row>
    <row r="105" spans="1:7" s="125" customFormat="1" ht="27.75" customHeight="1">
      <c r="A105" s="110" t="s">
        <v>491</v>
      </c>
      <c r="B105" s="111">
        <v>440</v>
      </c>
      <c r="C105" s="112"/>
      <c r="D105" s="113">
        <f>D64+D87</f>
        <v>204217183027</v>
      </c>
      <c r="E105" s="113">
        <f>E64+E87</f>
        <v>191849107338</v>
      </c>
    </row>
    <row r="106" spans="1:7" ht="28.5" customHeight="1">
      <c r="A106" s="183" t="s">
        <v>492</v>
      </c>
      <c r="B106" s="123"/>
      <c r="C106" s="184"/>
      <c r="D106" s="124"/>
      <c r="E106" s="124"/>
    </row>
    <row r="107" spans="1:7">
      <c r="A107" s="126" t="s">
        <v>493</v>
      </c>
      <c r="B107" s="127" t="s">
        <v>1</v>
      </c>
      <c r="C107" s="126"/>
      <c r="D107" s="104"/>
      <c r="E107" s="104"/>
    </row>
    <row r="108" spans="1:7">
      <c r="A108" s="126" t="s">
        <v>494</v>
      </c>
      <c r="B108" s="127" t="s">
        <v>2</v>
      </c>
      <c r="C108" s="126"/>
      <c r="D108" s="104"/>
      <c r="E108" s="104"/>
    </row>
    <row r="109" spans="1:7">
      <c r="A109" s="126" t="s">
        <v>495</v>
      </c>
      <c r="B109" s="127" t="s">
        <v>364</v>
      </c>
      <c r="C109" s="126"/>
      <c r="D109" s="104"/>
      <c r="E109" s="104"/>
    </row>
    <row r="110" spans="1:7">
      <c r="A110" s="126" t="s">
        <v>496</v>
      </c>
      <c r="B110" s="127" t="s">
        <v>365</v>
      </c>
      <c r="C110" s="126"/>
      <c r="D110" s="104">
        <v>921540701</v>
      </c>
      <c r="E110" s="104">
        <v>921540701</v>
      </c>
    </row>
    <row r="111" spans="1:7">
      <c r="A111" s="126" t="s">
        <v>497</v>
      </c>
      <c r="B111" s="127" t="s">
        <v>366</v>
      </c>
      <c r="C111" s="126"/>
      <c r="D111" s="104">
        <v>24809</v>
      </c>
      <c r="E111" s="104">
        <v>537791</v>
      </c>
    </row>
    <row r="112" spans="1:7">
      <c r="A112" s="128" t="s">
        <v>498</v>
      </c>
      <c r="B112" s="129" t="s">
        <v>367</v>
      </c>
      <c r="C112" s="128"/>
      <c r="D112" s="130"/>
      <c r="E112" s="130"/>
    </row>
    <row r="115" spans="1:5">
      <c r="C115" s="131" t="s">
        <v>607</v>
      </c>
      <c r="D115" s="119"/>
      <c r="E115" s="119"/>
    </row>
    <row r="116" spans="1:5">
      <c r="A116" s="91" t="s">
        <v>500</v>
      </c>
      <c r="B116" s="132"/>
      <c r="C116" s="132"/>
      <c r="D116" s="133" t="s">
        <v>499</v>
      </c>
      <c r="E116" s="133"/>
    </row>
  </sheetData>
  <mergeCells count="4">
    <mergeCell ref="D1:E1"/>
    <mergeCell ref="D2:E2"/>
    <mergeCell ref="D3:E3"/>
    <mergeCell ref="A5:E5"/>
  </mergeCells>
  <phoneticPr fontId="7" type="noConversion"/>
  <pageMargins left="0.75" right="0.25" top="0.5" bottom="0.5" header="0.5" footer="0.5"/>
  <pageSetup paperSize="9" orientation="portrait" horizontalDpi="4294967294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0"/>
  <sheetViews>
    <sheetView tabSelected="1" topLeftCell="A516" zoomScale="90" workbookViewId="0">
      <selection activeCell="J532" sqref="J532"/>
    </sheetView>
  </sheetViews>
  <sheetFormatPr defaultRowHeight="16.5"/>
  <cols>
    <col min="1" max="1" width="19.5" style="1" customWidth="1"/>
    <col min="2" max="2" width="12.875" style="1" customWidth="1"/>
    <col min="3" max="3" width="12.25" style="1" customWidth="1"/>
    <col min="4" max="4" width="13.5" style="1" customWidth="1"/>
    <col min="5" max="6" width="1.625" style="1" hidden="1" customWidth="1"/>
    <col min="7" max="7" width="13.5" style="1" customWidth="1"/>
    <col min="8" max="8" width="15.125" style="1" customWidth="1"/>
    <col min="9" max="9" width="15.25" style="1" customWidth="1"/>
    <col min="10" max="10" width="17.625" style="1" customWidth="1"/>
    <col min="11" max="16384" width="9" style="1"/>
  </cols>
  <sheetData>
    <row r="1" spans="1:10">
      <c r="A1" s="1" t="s">
        <v>144</v>
      </c>
      <c r="H1" s="8" t="s">
        <v>162</v>
      </c>
    </row>
    <row r="2" spans="1:10">
      <c r="A2" s="1" t="s">
        <v>390</v>
      </c>
    </row>
    <row r="4" spans="1:10" ht="30">
      <c r="A4" s="209" t="s">
        <v>145</v>
      </c>
      <c r="B4" s="209"/>
      <c r="C4" s="209"/>
      <c r="D4" s="209"/>
      <c r="E4" s="209"/>
      <c r="F4" s="209"/>
      <c r="G4" s="209"/>
      <c r="H4" s="209"/>
      <c r="I4" s="209"/>
      <c r="J4" s="43"/>
    </row>
    <row r="5" spans="1:10" ht="23.25">
      <c r="A5" s="210" t="s">
        <v>583</v>
      </c>
      <c r="B5" s="210"/>
      <c r="C5" s="210"/>
      <c r="D5" s="210"/>
      <c r="E5" s="210"/>
      <c r="F5" s="210"/>
      <c r="G5" s="210"/>
      <c r="H5" s="210"/>
      <c r="I5" s="210"/>
      <c r="J5" s="42"/>
    </row>
    <row r="7" spans="1:10" ht="17.25">
      <c r="A7" s="19" t="s">
        <v>3</v>
      </c>
    </row>
    <row r="8" spans="1:10" ht="17.25">
      <c r="A8" s="46" t="s">
        <v>147</v>
      </c>
      <c r="B8" s="46"/>
      <c r="C8" s="46"/>
      <c r="D8" s="46"/>
      <c r="E8" s="46"/>
      <c r="F8" s="46"/>
      <c r="G8" s="46"/>
      <c r="H8" s="46"/>
      <c r="I8" s="46"/>
    </row>
    <row r="9" spans="1:10" ht="17.25">
      <c r="A9" s="46" t="s">
        <v>146</v>
      </c>
      <c r="B9" s="46"/>
      <c r="C9" s="46"/>
      <c r="D9" s="46"/>
      <c r="E9" s="46"/>
      <c r="F9" s="46"/>
      <c r="G9" s="46"/>
      <c r="H9" s="46"/>
      <c r="I9" s="46"/>
    </row>
    <row r="10" spans="1:10" ht="17.25">
      <c r="A10" s="46" t="s">
        <v>153</v>
      </c>
      <c r="B10" s="46"/>
      <c r="C10" s="46"/>
      <c r="D10" s="46"/>
      <c r="E10" s="46"/>
      <c r="F10" s="46"/>
      <c r="G10" s="46"/>
      <c r="H10" s="46"/>
      <c r="I10" s="46"/>
    </row>
    <row r="11" spans="1:10">
      <c r="A11" s="1" t="s">
        <v>154</v>
      </c>
    </row>
    <row r="13" spans="1:10" ht="17.25">
      <c r="A13" s="9" t="s">
        <v>148</v>
      </c>
    </row>
    <row r="14" spans="1:10" ht="17.25">
      <c r="A14" s="9" t="s">
        <v>149</v>
      </c>
    </row>
    <row r="15" spans="1:10">
      <c r="A15" s="1" t="s">
        <v>150</v>
      </c>
    </row>
    <row r="16" spans="1:10" ht="17.25">
      <c r="A16" s="9" t="s">
        <v>40</v>
      </c>
    </row>
    <row r="17" spans="1:1">
      <c r="A17" s="1" t="s">
        <v>151</v>
      </c>
    </row>
    <row r="19" spans="1:1" ht="17.25">
      <c r="A19" s="9" t="s">
        <v>39</v>
      </c>
    </row>
    <row r="20" spans="1:1" ht="17.25">
      <c r="A20" s="9" t="s">
        <v>4</v>
      </c>
    </row>
    <row r="21" spans="1:1">
      <c r="A21" s="1" t="s">
        <v>152</v>
      </c>
    </row>
    <row r="22" spans="1:1" ht="17.25">
      <c r="A22" s="9" t="s">
        <v>43</v>
      </c>
    </row>
    <row r="23" spans="1:1">
      <c r="A23" s="1" t="s">
        <v>155</v>
      </c>
    </row>
    <row r="24" spans="1:1">
      <c r="A24" s="1" t="s">
        <v>156</v>
      </c>
    </row>
    <row r="25" spans="1:1" ht="17.25">
      <c r="A25" s="9" t="s">
        <v>42</v>
      </c>
    </row>
    <row r="26" spans="1:1">
      <c r="A26" s="1" t="s">
        <v>157</v>
      </c>
    </row>
    <row r="27" spans="1:1" ht="17.25">
      <c r="A27" s="9"/>
    </row>
    <row r="28" spans="1:1" ht="17.25">
      <c r="A28" s="9" t="s">
        <v>21</v>
      </c>
    </row>
    <row r="29" spans="1:1" ht="17.25">
      <c r="A29" s="9" t="s">
        <v>158</v>
      </c>
    </row>
    <row r="30" spans="1:1">
      <c r="A30" s="1" t="s">
        <v>159</v>
      </c>
    </row>
    <row r="31" spans="1:1" ht="17.25">
      <c r="A31" s="9" t="s">
        <v>160</v>
      </c>
    </row>
    <row r="32" spans="1:1">
      <c r="A32" s="1" t="s">
        <v>161</v>
      </c>
    </row>
    <row r="33" spans="1:9">
      <c r="A33" s="1" t="s">
        <v>163</v>
      </c>
    </row>
    <row r="34" spans="1:9">
      <c r="A34" s="1" t="s">
        <v>164</v>
      </c>
    </row>
    <row r="35" spans="1:9" ht="17.25">
      <c r="A35" s="9" t="s">
        <v>165</v>
      </c>
    </row>
    <row r="36" spans="1:9">
      <c r="A36" s="41" t="s">
        <v>166</v>
      </c>
      <c r="B36" s="41"/>
      <c r="C36" s="41"/>
      <c r="D36" s="41"/>
      <c r="E36" s="41"/>
      <c r="F36" s="41"/>
      <c r="G36" s="41"/>
      <c r="H36" s="41"/>
      <c r="I36" s="41"/>
    </row>
    <row r="37" spans="1:9">
      <c r="A37" s="1" t="s">
        <v>167</v>
      </c>
    </row>
    <row r="38" spans="1:9">
      <c r="A38" s="1" t="s">
        <v>168</v>
      </c>
    </row>
    <row r="39" spans="1:9">
      <c r="A39" s="1" t="s">
        <v>169</v>
      </c>
    </row>
    <row r="40" spans="1:9">
      <c r="A40" s="1" t="s">
        <v>213</v>
      </c>
    </row>
    <row r="41" spans="1:9">
      <c r="A41" s="1" t="s">
        <v>215</v>
      </c>
    </row>
    <row r="42" spans="1:9">
      <c r="A42" s="1" t="s">
        <v>214</v>
      </c>
    </row>
    <row r="43" spans="1:9" ht="17.25">
      <c r="A43" s="9" t="s">
        <v>170</v>
      </c>
    </row>
    <row r="44" spans="1:9">
      <c r="A44" s="1" t="s">
        <v>171</v>
      </c>
    </row>
    <row r="45" spans="1:9" ht="17.25">
      <c r="A45" s="9" t="s">
        <v>172</v>
      </c>
    </row>
    <row r="46" spans="1:9">
      <c r="A46" s="1" t="s">
        <v>173</v>
      </c>
    </row>
    <row r="47" spans="1:9">
      <c r="A47" s="1" t="s">
        <v>216</v>
      </c>
    </row>
    <row r="48" spans="1:9">
      <c r="A48" s="1" t="s">
        <v>217</v>
      </c>
    </row>
    <row r="49" spans="1:7">
      <c r="A49" s="1" t="s">
        <v>218</v>
      </c>
    </row>
    <row r="50" spans="1:7">
      <c r="A50" s="1" t="s">
        <v>219</v>
      </c>
    </row>
    <row r="53" spans="1:7">
      <c r="A53" s="1" t="s">
        <v>174</v>
      </c>
    </row>
    <row r="54" spans="1:7">
      <c r="A54" s="1" t="s">
        <v>175</v>
      </c>
    </row>
    <row r="55" spans="1:7">
      <c r="A55" s="1" t="s">
        <v>55</v>
      </c>
    </row>
    <row r="56" spans="1:7">
      <c r="A56" s="1" t="s">
        <v>220</v>
      </c>
    </row>
    <row r="57" spans="1:7">
      <c r="B57" s="1" t="s">
        <v>221</v>
      </c>
      <c r="G57" s="45" t="s">
        <v>176</v>
      </c>
    </row>
    <row r="58" spans="1:7">
      <c r="B58" s="1" t="s">
        <v>177</v>
      </c>
      <c r="G58" s="44" t="s">
        <v>182</v>
      </c>
    </row>
    <row r="59" spans="1:7">
      <c r="B59" s="1" t="s">
        <v>178</v>
      </c>
      <c r="G59" s="44" t="s">
        <v>183</v>
      </c>
    </row>
    <row r="60" spans="1:7">
      <c r="B60" s="1" t="s">
        <v>179</v>
      </c>
      <c r="G60" s="44" t="s">
        <v>184</v>
      </c>
    </row>
    <row r="61" spans="1:7">
      <c r="B61" s="1" t="s">
        <v>180</v>
      </c>
      <c r="G61" s="44" t="s">
        <v>185</v>
      </c>
    </row>
    <row r="62" spans="1:7">
      <c r="B62" s="1" t="s">
        <v>181</v>
      </c>
      <c r="G62" s="44" t="s">
        <v>186</v>
      </c>
    </row>
    <row r="63" spans="1:7" ht="17.25">
      <c r="A63" s="9" t="s">
        <v>44</v>
      </c>
      <c r="G63" s="44"/>
    </row>
    <row r="64" spans="1:7">
      <c r="A64" s="1" t="s">
        <v>45</v>
      </c>
      <c r="G64" s="44"/>
    </row>
    <row r="65" spans="1:7">
      <c r="A65" s="1" t="s">
        <v>46</v>
      </c>
      <c r="G65" s="44"/>
    </row>
    <row r="66" spans="1:7">
      <c r="A66" s="1" t="s">
        <v>47</v>
      </c>
      <c r="G66" s="44"/>
    </row>
    <row r="67" spans="1:7">
      <c r="A67" s="1" t="s">
        <v>48</v>
      </c>
      <c r="G67" s="44"/>
    </row>
    <row r="68" spans="1:7">
      <c r="A68" s="1" t="s">
        <v>49</v>
      </c>
      <c r="G68" s="44"/>
    </row>
    <row r="69" spans="1:7">
      <c r="A69" s="1" t="s">
        <v>50</v>
      </c>
      <c r="G69" s="44"/>
    </row>
    <row r="70" spans="1:7">
      <c r="A70" s="1" t="s">
        <v>51</v>
      </c>
      <c r="G70" s="44"/>
    </row>
    <row r="71" spans="1:7">
      <c r="A71" s="1" t="s">
        <v>52</v>
      </c>
      <c r="G71" s="44"/>
    </row>
    <row r="72" spans="1:7">
      <c r="A72" s="1" t="s">
        <v>53</v>
      </c>
      <c r="G72" s="44"/>
    </row>
    <row r="73" spans="1:7">
      <c r="A73" s="1" t="s">
        <v>92</v>
      </c>
      <c r="G73" s="44"/>
    </row>
    <row r="74" spans="1:7" ht="17.25">
      <c r="A74" s="9" t="s">
        <v>54</v>
      </c>
    </row>
    <row r="75" spans="1:7">
      <c r="A75" s="1" t="s">
        <v>187</v>
      </c>
    </row>
    <row r="76" spans="1:7">
      <c r="A76" s="1" t="s">
        <v>188</v>
      </c>
    </row>
    <row r="77" spans="1:7">
      <c r="A77" s="1" t="s">
        <v>189</v>
      </c>
    </row>
    <row r="78" spans="1:7">
      <c r="A78" s="1" t="s">
        <v>190</v>
      </c>
    </row>
    <row r="79" spans="1:7">
      <c r="A79" s="1" t="s">
        <v>191</v>
      </c>
    </row>
    <row r="80" spans="1:7">
      <c r="A80" s="1" t="s">
        <v>192</v>
      </c>
    </row>
    <row r="81" spans="1:1">
      <c r="A81" s="1" t="s">
        <v>193</v>
      </c>
    </row>
    <row r="82" spans="1:1" ht="17.25">
      <c r="A82" s="9" t="s">
        <v>56</v>
      </c>
    </row>
    <row r="83" spans="1:1">
      <c r="A83" s="1" t="s">
        <v>194</v>
      </c>
    </row>
    <row r="84" spans="1:1">
      <c r="A84" s="1" t="s">
        <v>195</v>
      </c>
    </row>
    <row r="85" spans="1:1">
      <c r="A85" s="1" t="s">
        <v>196</v>
      </c>
    </row>
    <row r="86" spans="1:1">
      <c r="A86" s="1" t="s">
        <v>197</v>
      </c>
    </row>
    <row r="87" spans="1:1">
      <c r="A87" s="1" t="s">
        <v>198</v>
      </c>
    </row>
    <row r="88" spans="1:1">
      <c r="A88" s="1" t="s">
        <v>199</v>
      </c>
    </row>
    <row r="89" spans="1:1">
      <c r="A89" s="1" t="s">
        <v>200</v>
      </c>
    </row>
    <row r="90" spans="1:1">
      <c r="A90" s="1" t="s">
        <v>201</v>
      </c>
    </row>
    <row r="91" spans="1:1" ht="17.25">
      <c r="A91" s="9" t="s">
        <v>57</v>
      </c>
    </row>
    <row r="92" spans="1:1">
      <c r="A92" s="1" t="s">
        <v>202</v>
      </c>
    </row>
    <row r="93" spans="1:1">
      <c r="A93" s="1" t="s">
        <v>203</v>
      </c>
    </row>
    <row r="94" spans="1:1">
      <c r="A94" s="1" t="s">
        <v>204</v>
      </c>
    </row>
    <row r="95" spans="1:1">
      <c r="A95" s="1" t="s">
        <v>205</v>
      </c>
    </row>
    <row r="96" spans="1:1">
      <c r="A96" s="1" t="s">
        <v>206</v>
      </c>
    </row>
    <row r="97" spans="1:9">
      <c r="A97" s="1" t="s">
        <v>207</v>
      </c>
    </row>
    <row r="98" spans="1:9" ht="17.25">
      <c r="A98" s="9" t="s">
        <v>58</v>
      </c>
    </row>
    <row r="99" spans="1:9">
      <c r="A99" s="1" t="s">
        <v>208</v>
      </c>
    </row>
    <row r="100" spans="1:9">
      <c r="A100" s="1" t="s">
        <v>94</v>
      </c>
    </row>
    <row r="101" spans="1:9">
      <c r="A101" s="1" t="s">
        <v>209</v>
      </c>
    </row>
    <row r="102" spans="1:9" ht="17.25">
      <c r="A102" s="9" t="s">
        <v>59</v>
      </c>
    </row>
    <row r="103" spans="1:9">
      <c r="A103" s="1" t="s">
        <v>210</v>
      </c>
    </row>
    <row r="104" spans="1:9">
      <c r="A104" s="1" t="s">
        <v>211</v>
      </c>
    </row>
    <row r="105" spans="1:9">
      <c r="A105" s="1" t="s">
        <v>212</v>
      </c>
    </row>
    <row r="107" spans="1:9" ht="17.25">
      <c r="A107" s="9" t="s">
        <v>93</v>
      </c>
    </row>
    <row r="108" spans="1:9" ht="17.25">
      <c r="A108" s="9"/>
      <c r="H108" s="8"/>
    </row>
    <row r="109" spans="1:9" ht="17.25">
      <c r="A109" s="9" t="s">
        <v>37</v>
      </c>
    </row>
    <row r="110" spans="1:9" ht="17.25">
      <c r="A110" s="9"/>
      <c r="H110" s="187" t="s">
        <v>618</v>
      </c>
      <c r="I110" s="187" t="s">
        <v>369</v>
      </c>
    </row>
    <row r="111" spans="1:9">
      <c r="A111" s="1" t="s">
        <v>7</v>
      </c>
      <c r="H111" s="3">
        <v>95851987</v>
      </c>
      <c r="I111" s="3">
        <v>104782017</v>
      </c>
    </row>
    <row r="112" spans="1:9">
      <c r="A112" s="1" t="s">
        <v>8</v>
      </c>
      <c r="H112" s="3">
        <f>H113+H118</f>
        <v>6065881835</v>
      </c>
      <c r="I112" s="3">
        <f>I113+I118</f>
        <v>1409347399</v>
      </c>
    </row>
    <row r="113" spans="1:9">
      <c r="A113" s="1" t="s">
        <v>245</v>
      </c>
      <c r="H113" s="3">
        <f>SUM(H114:H117)</f>
        <v>6057053130</v>
      </c>
      <c r="I113" s="3">
        <f>SUM(I114:I117)</f>
        <v>1400185995</v>
      </c>
    </row>
    <row r="114" spans="1:9">
      <c r="A114" s="8" t="s">
        <v>95</v>
      </c>
      <c r="B114" s="8"/>
      <c r="C114" s="8"/>
      <c r="D114" s="8"/>
      <c r="E114" s="8"/>
      <c r="F114" s="8"/>
      <c r="G114" s="8"/>
      <c r="H114" s="11">
        <v>232762067</v>
      </c>
      <c r="I114" s="11">
        <v>139441189</v>
      </c>
    </row>
    <row r="115" spans="1:9">
      <c r="A115" s="8" t="s">
        <v>567</v>
      </c>
      <c r="B115" s="8"/>
      <c r="C115" s="8"/>
      <c r="D115" s="8"/>
      <c r="E115" s="8"/>
      <c r="F115" s="8"/>
      <c r="G115" s="8"/>
      <c r="H115" s="11">
        <v>15658489</v>
      </c>
      <c r="I115" s="11"/>
    </row>
    <row r="116" spans="1:9">
      <c r="A116" s="8" t="s">
        <v>96</v>
      </c>
      <c r="B116" s="8"/>
      <c r="C116" s="8"/>
      <c r="D116" s="8"/>
      <c r="E116" s="8"/>
      <c r="F116" s="8"/>
      <c r="G116" s="8"/>
      <c r="H116" s="11">
        <v>5734393939</v>
      </c>
      <c r="I116" s="11">
        <v>1223204516</v>
      </c>
    </row>
    <row r="117" spans="1:9">
      <c r="A117" s="8" t="s">
        <v>329</v>
      </c>
      <c r="B117" s="8"/>
      <c r="C117" s="8"/>
      <c r="D117" s="8"/>
      <c r="E117" s="8"/>
      <c r="F117" s="8"/>
      <c r="G117" s="8"/>
      <c r="H117" s="11">
        <v>74238635</v>
      </c>
      <c r="I117" s="11">
        <v>37540290</v>
      </c>
    </row>
    <row r="118" spans="1:9">
      <c r="A118" s="1" t="s">
        <v>246</v>
      </c>
      <c r="H118" s="3">
        <f>SUM(H119:H121)</f>
        <v>8828705</v>
      </c>
      <c r="I118" s="3">
        <f>SUM(I119:I121)</f>
        <v>9161404</v>
      </c>
    </row>
    <row r="119" spans="1:9">
      <c r="A119" s="8" t="s">
        <v>604</v>
      </c>
      <c r="B119" s="8"/>
      <c r="C119" s="8"/>
      <c r="D119" s="8"/>
      <c r="E119" s="8"/>
      <c r="F119" s="8"/>
      <c r="G119" s="8"/>
      <c r="H119" s="11">
        <v>5163649</v>
      </c>
      <c r="I119" s="11">
        <v>5390703</v>
      </c>
    </row>
    <row r="120" spans="1:9">
      <c r="A120" s="8" t="s">
        <v>576</v>
      </c>
      <c r="B120" s="8"/>
      <c r="C120" s="8"/>
      <c r="D120" s="8"/>
      <c r="E120" s="8"/>
      <c r="F120" s="8"/>
      <c r="G120" s="8"/>
      <c r="H120" s="11">
        <v>1829323</v>
      </c>
      <c r="I120" s="11">
        <v>1829323</v>
      </c>
    </row>
    <row r="121" spans="1:9">
      <c r="A121" s="8" t="s">
        <v>603</v>
      </c>
      <c r="B121" s="8"/>
      <c r="C121" s="8"/>
      <c r="D121" s="8"/>
      <c r="E121" s="8"/>
      <c r="F121" s="8"/>
      <c r="G121" s="8"/>
      <c r="H121" s="11">
        <v>1835733</v>
      </c>
      <c r="I121" s="11">
        <v>1941378</v>
      </c>
    </row>
    <row r="122" spans="1:9" ht="17.25">
      <c r="A122" s="47" t="s">
        <v>20</v>
      </c>
      <c r="C122" s="9"/>
      <c r="H122" s="48">
        <f>H111+H112</f>
        <v>6161733822</v>
      </c>
      <c r="I122" s="48">
        <f>I111+I112</f>
        <v>1514129416</v>
      </c>
    </row>
    <row r="123" spans="1:9" ht="17.25">
      <c r="A123" s="9"/>
      <c r="C123" s="9"/>
      <c r="H123" s="3"/>
      <c r="I123" s="10"/>
    </row>
    <row r="124" spans="1:9" ht="17.25" hidden="1">
      <c r="A124" s="9" t="s">
        <v>38</v>
      </c>
      <c r="C124" s="9"/>
    </row>
    <row r="125" spans="1:9" ht="17.25" hidden="1">
      <c r="A125" s="9"/>
      <c r="C125" s="9"/>
      <c r="H125" s="55" t="str">
        <f>$H$110</f>
        <v>Soá cuoái kyø</v>
      </c>
      <c r="I125" s="55" t="str">
        <f>$I$110</f>
        <v>Soá ñaàu naêm</v>
      </c>
    </row>
    <row r="126" spans="1:9" ht="17.25" hidden="1">
      <c r="A126" s="1" t="s">
        <v>330</v>
      </c>
      <c r="C126" s="9"/>
      <c r="H126" s="3"/>
      <c r="I126" s="3"/>
    </row>
    <row r="127" spans="1:9" ht="17.25" hidden="1">
      <c r="A127" s="1" t="s">
        <v>331</v>
      </c>
      <c r="C127" s="9"/>
      <c r="H127" s="3"/>
      <c r="I127" s="3"/>
    </row>
    <row r="128" spans="1:9" s="49" customFormat="1" ht="17.25" hidden="1">
      <c r="A128" s="47" t="s">
        <v>20</v>
      </c>
      <c r="C128" s="50"/>
      <c r="H128" s="48">
        <f>SUM(H126:H127)</f>
        <v>0</v>
      </c>
      <c r="I128" s="48">
        <f>SUM(I126:I127)</f>
        <v>0</v>
      </c>
    </row>
    <row r="129" spans="1:9" ht="17.25" hidden="1">
      <c r="C129" s="9"/>
      <c r="H129" s="10"/>
      <c r="I129" s="10"/>
    </row>
    <row r="130" spans="1:9" ht="17.25">
      <c r="A130" s="9" t="s">
        <v>60</v>
      </c>
    </row>
    <row r="131" spans="1:9" ht="17.25">
      <c r="A131" s="9"/>
      <c r="H131" s="55" t="str">
        <f>$H$110</f>
        <v>Soá cuoái kyø</v>
      </c>
      <c r="I131" s="55" t="str">
        <f>$I$110</f>
        <v>Soá ñaàu naêm</v>
      </c>
    </row>
    <row r="132" spans="1:9">
      <c r="A132" s="1" t="s">
        <v>41</v>
      </c>
      <c r="H132" s="3">
        <v>16435998260</v>
      </c>
      <c r="I132" s="3">
        <v>24806459095</v>
      </c>
    </row>
    <row r="133" spans="1:9">
      <c r="A133" s="1" t="s">
        <v>591</v>
      </c>
      <c r="H133" s="3">
        <v>58300000</v>
      </c>
      <c r="I133" s="3"/>
    </row>
    <row r="134" spans="1:9">
      <c r="A134" s="1" t="s">
        <v>378</v>
      </c>
      <c r="H134" s="3">
        <v>1493020000</v>
      </c>
      <c r="I134" s="3">
        <v>2898720000</v>
      </c>
    </row>
    <row r="135" spans="1:9">
      <c r="A135" s="1" t="s">
        <v>275</v>
      </c>
      <c r="H135" s="3">
        <v>1184039940</v>
      </c>
      <c r="I135" s="3">
        <v>1760507590</v>
      </c>
    </row>
    <row r="136" spans="1:9">
      <c r="A136" s="1" t="s">
        <v>276</v>
      </c>
      <c r="H136" s="3">
        <v>677600000</v>
      </c>
      <c r="I136" s="3">
        <v>931700000</v>
      </c>
    </row>
    <row r="137" spans="1:9">
      <c r="A137" s="1" t="s">
        <v>593</v>
      </c>
      <c r="H137" s="3">
        <v>87120000</v>
      </c>
      <c r="I137" s="3"/>
    </row>
    <row r="138" spans="1:9">
      <c r="A138" s="1" t="s">
        <v>277</v>
      </c>
      <c r="H138" s="3">
        <v>1315524100</v>
      </c>
      <c r="I138" s="3">
        <v>1200459150</v>
      </c>
    </row>
    <row r="139" spans="1:9">
      <c r="A139" s="1" t="s">
        <v>334</v>
      </c>
      <c r="H139" s="3">
        <v>1909333338</v>
      </c>
      <c r="I139" s="3">
        <v>1573429220</v>
      </c>
    </row>
    <row r="140" spans="1:9">
      <c r="A140" s="1" t="s">
        <v>335</v>
      </c>
      <c r="H140" s="3">
        <v>300684000</v>
      </c>
      <c r="I140" s="3">
        <v>384159000</v>
      </c>
    </row>
    <row r="141" spans="1:9">
      <c r="A141" s="1" t="s">
        <v>336</v>
      </c>
      <c r="H141" s="3">
        <v>18675</v>
      </c>
      <c r="I141" s="3">
        <v>7250210150</v>
      </c>
    </row>
    <row r="142" spans="1:9">
      <c r="A142" s="1" t="s">
        <v>337</v>
      </c>
      <c r="H142" s="3">
        <v>25000000</v>
      </c>
      <c r="I142" s="3">
        <v>50000000</v>
      </c>
    </row>
    <row r="143" spans="1:9">
      <c r="A143" s="1" t="s">
        <v>592</v>
      </c>
      <c r="H143" s="3">
        <v>177691470</v>
      </c>
      <c r="I143" s="3"/>
    </row>
    <row r="144" spans="1:9">
      <c r="A144" s="198" t="s">
        <v>568</v>
      </c>
      <c r="B144" s="198"/>
      <c r="H144" s="3">
        <v>9994429422</v>
      </c>
      <c r="I144" s="3"/>
    </row>
    <row r="145" spans="1:9">
      <c r="A145" s="1" t="s">
        <v>370</v>
      </c>
      <c r="H145" s="3">
        <v>4466968000</v>
      </c>
      <c r="I145" s="3">
        <v>2520595000</v>
      </c>
    </row>
    <row r="146" spans="1:9">
      <c r="A146" s="1" t="s">
        <v>262</v>
      </c>
      <c r="H146" s="3">
        <v>176000000</v>
      </c>
      <c r="I146" s="3">
        <v>176000000</v>
      </c>
    </row>
    <row r="147" spans="1:9">
      <c r="A147" s="1" t="s">
        <v>373</v>
      </c>
      <c r="H147" s="3">
        <v>659496084</v>
      </c>
      <c r="I147" s="3">
        <f>716999909+176715000</f>
        <v>893714909</v>
      </c>
    </row>
    <row r="148" spans="1:9">
      <c r="A148" s="1" t="s">
        <v>371</v>
      </c>
      <c r="H148" s="3">
        <v>1457291880</v>
      </c>
      <c r="I148" s="3">
        <v>1918103000</v>
      </c>
    </row>
    <row r="149" spans="1:9">
      <c r="A149" s="1" t="s">
        <v>372</v>
      </c>
      <c r="H149" s="3">
        <v>3087425000</v>
      </c>
      <c r="I149" s="3">
        <v>1352740115</v>
      </c>
    </row>
    <row r="150" spans="1:9">
      <c r="A150" s="1" t="s">
        <v>379</v>
      </c>
      <c r="H150" s="3">
        <v>5958334800</v>
      </c>
      <c r="I150" s="3">
        <v>2276450000</v>
      </c>
    </row>
    <row r="151" spans="1:9">
      <c r="A151" s="1" t="s">
        <v>326</v>
      </c>
      <c r="H151" s="3"/>
      <c r="I151" s="3">
        <v>198000000</v>
      </c>
    </row>
    <row r="152" spans="1:9" s="49" customFormat="1" ht="17.25">
      <c r="A152" s="47" t="s">
        <v>20</v>
      </c>
      <c r="H152" s="48">
        <f>SUM(H132:H151)</f>
        <v>49464274969</v>
      </c>
      <c r="I152" s="48">
        <f>SUM(I132:I151)</f>
        <v>50191247229</v>
      </c>
    </row>
    <row r="153" spans="1:9">
      <c r="H153" s="3"/>
      <c r="I153" s="3"/>
    </row>
    <row r="154" spans="1:9" ht="17.25">
      <c r="A154" s="9" t="s">
        <v>61</v>
      </c>
    </row>
    <row r="155" spans="1:9" ht="17.25">
      <c r="A155" s="9"/>
      <c r="H155" s="55" t="str">
        <f>$H$110</f>
        <v>Soá cuoái kyø</v>
      </c>
      <c r="I155" s="55" t="str">
        <f>$I$110</f>
        <v>Soá ñaàu naêm</v>
      </c>
    </row>
    <row r="156" spans="1:9">
      <c r="A156" s="1" t="s">
        <v>264</v>
      </c>
      <c r="H156" s="3">
        <v>10800000</v>
      </c>
      <c r="I156" s="3">
        <v>10800000</v>
      </c>
    </row>
    <row r="157" spans="1:9">
      <c r="A157" s="1" t="s">
        <v>338</v>
      </c>
      <c r="H157" s="3"/>
      <c r="I157" s="3">
        <v>35000000</v>
      </c>
    </row>
    <row r="158" spans="1:9">
      <c r="A158" s="1" t="s">
        <v>594</v>
      </c>
      <c r="H158" s="3">
        <v>50000000</v>
      </c>
      <c r="I158" s="3"/>
    </row>
    <row r="159" spans="1:9">
      <c r="A159" s="1" t="s">
        <v>383</v>
      </c>
      <c r="H159" s="3">
        <v>782377500</v>
      </c>
      <c r="I159" s="3">
        <v>341285000</v>
      </c>
    </row>
    <row r="160" spans="1:9">
      <c r="A160" s="1" t="s">
        <v>384</v>
      </c>
      <c r="H160" s="3"/>
      <c r="I160" s="3">
        <v>19806542</v>
      </c>
    </row>
    <row r="161" spans="1:9">
      <c r="A161" s="1" t="s">
        <v>595</v>
      </c>
      <c r="H161" s="3">
        <v>25850000</v>
      </c>
      <c r="I161" s="3"/>
    </row>
    <row r="162" spans="1:9">
      <c r="A162" s="1" t="s">
        <v>294</v>
      </c>
      <c r="H162" s="3">
        <v>25033124</v>
      </c>
      <c r="I162" s="3">
        <v>3478466</v>
      </c>
    </row>
    <row r="163" spans="1:9" s="49" customFormat="1" ht="17.25">
      <c r="A163" s="47" t="s">
        <v>20</v>
      </c>
      <c r="H163" s="48">
        <f>SUM(H156:H162)</f>
        <v>894060624</v>
      </c>
      <c r="I163" s="48">
        <f>SUM(I156:I162)</f>
        <v>410370008</v>
      </c>
    </row>
    <row r="164" spans="1:9">
      <c r="H164" s="3"/>
      <c r="I164" s="3"/>
    </row>
    <row r="165" spans="1:9" ht="17.25">
      <c r="A165" s="9" t="s">
        <v>62</v>
      </c>
    </row>
    <row r="166" spans="1:9" ht="17.25">
      <c r="A166" s="9"/>
      <c r="H166" s="55" t="str">
        <f>$H$110</f>
        <v>Soá cuoái kyø</v>
      </c>
      <c r="I166" s="55" t="str">
        <f>$I$110</f>
        <v>Soá ñaàu naêm</v>
      </c>
    </row>
    <row r="167" spans="1:9">
      <c r="A167" s="1" t="s">
        <v>291</v>
      </c>
      <c r="H167" s="3">
        <v>116141923</v>
      </c>
      <c r="I167" s="3">
        <v>107298663</v>
      </c>
    </row>
    <row r="168" spans="1:9" ht="17.25" customHeight="1">
      <c r="A168" s="1" t="s">
        <v>328</v>
      </c>
      <c r="H168" s="3">
        <v>76421062</v>
      </c>
      <c r="I168" s="3">
        <v>197271400</v>
      </c>
    </row>
    <row r="169" spans="1:9" hidden="1">
      <c r="A169" s="1" t="s">
        <v>292</v>
      </c>
      <c r="H169" s="3"/>
      <c r="I169" s="3"/>
    </row>
    <row r="170" spans="1:9" hidden="1">
      <c r="A170" s="1" t="s">
        <v>293</v>
      </c>
      <c r="H170" s="3"/>
      <c r="I170" s="3"/>
    </row>
    <row r="171" spans="1:9">
      <c r="A171" s="1" t="s">
        <v>336</v>
      </c>
      <c r="H171" s="3"/>
      <c r="I171" s="3">
        <v>28230000</v>
      </c>
    </row>
    <row r="172" spans="1:9">
      <c r="A172" s="1" t="s">
        <v>344</v>
      </c>
      <c r="H172" s="3">
        <v>7521770</v>
      </c>
      <c r="I172" s="3"/>
    </row>
    <row r="173" spans="1:9">
      <c r="A173" s="1" t="s">
        <v>339</v>
      </c>
      <c r="H173" s="3">
        <v>5947464</v>
      </c>
      <c r="I173" s="3">
        <v>8947464</v>
      </c>
    </row>
    <row r="174" spans="1:9" s="49" customFormat="1" ht="17.25">
      <c r="A174" s="47" t="s">
        <v>20</v>
      </c>
      <c r="H174" s="48">
        <f>SUM(H167:H173)</f>
        <v>206032219</v>
      </c>
      <c r="I174" s="48">
        <f>SUM(I167:I173)</f>
        <v>341747527</v>
      </c>
    </row>
    <row r="175" spans="1:9" s="49" customFormat="1" ht="17.25">
      <c r="A175" s="47"/>
      <c r="H175" s="48"/>
      <c r="I175" s="48"/>
    </row>
    <row r="176" spans="1:9" ht="17.25">
      <c r="A176" s="9" t="s">
        <v>63</v>
      </c>
    </row>
    <row r="177" spans="1:9" ht="17.25">
      <c r="A177" s="9"/>
      <c r="H177" s="55" t="str">
        <f>$H$110</f>
        <v>Soá cuoái kyø</v>
      </c>
      <c r="I177" s="55" t="str">
        <f>$I$110</f>
        <v>Soá ñaàu naêm</v>
      </c>
    </row>
    <row r="178" spans="1:9">
      <c r="A178" s="1" t="s">
        <v>131</v>
      </c>
      <c r="H178" s="3">
        <v>32663531450</v>
      </c>
      <c r="I178" s="3">
        <v>30746080396</v>
      </c>
    </row>
    <row r="179" spans="1:9">
      <c r="A179" s="1" t="s">
        <v>132</v>
      </c>
      <c r="H179" s="3">
        <v>5333515372</v>
      </c>
      <c r="I179" s="3">
        <v>4525476607</v>
      </c>
    </row>
    <row r="180" spans="1:9">
      <c r="A180" s="1" t="s">
        <v>9</v>
      </c>
      <c r="H180" s="3">
        <v>16497694769</v>
      </c>
      <c r="I180" s="3">
        <v>8971671440</v>
      </c>
    </row>
    <row r="181" spans="1:9" hidden="1">
      <c r="A181" s="1" t="s">
        <v>133</v>
      </c>
      <c r="H181" s="69"/>
      <c r="I181" s="69"/>
    </row>
    <row r="182" spans="1:9" s="49" customFormat="1" ht="17.25">
      <c r="A182" s="47" t="s">
        <v>20</v>
      </c>
      <c r="B182" s="50"/>
      <c r="C182" s="50"/>
      <c r="H182" s="48">
        <f>SUM(H178:H181)</f>
        <v>54494741591</v>
      </c>
      <c r="I182" s="48">
        <f>SUM(I178:I181)</f>
        <v>44243228443</v>
      </c>
    </row>
    <row r="183" spans="1:9" s="49" customFormat="1" ht="17.25">
      <c r="A183" s="47"/>
      <c r="B183" s="50"/>
      <c r="C183" s="50"/>
      <c r="H183" s="48"/>
      <c r="I183" s="48"/>
    </row>
    <row r="184" spans="1:9" s="49" customFormat="1" ht="17.25" hidden="1">
      <c r="A184" s="47"/>
      <c r="B184" s="50"/>
      <c r="C184" s="50"/>
      <c r="H184" s="55" t="str">
        <f>$H$110</f>
        <v>Soá cuoái kyø</v>
      </c>
      <c r="I184" s="55" t="str">
        <f>$I$110</f>
        <v>Soá ñaàu naêm</v>
      </c>
    </row>
    <row r="185" spans="1:9" s="49" customFormat="1" ht="17.25" hidden="1">
      <c r="A185" s="37" t="s">
        <v>343</v>
      </c>
      <c r="B185" s="50"/>
      <c r="C185" s="50"/>
      <c r="H185" s="53"/>
      <c r="I185" s="53"/>
    </row>
    <row r="186" spans="1:9" hidden="1">
      <c r="I186" s="3"/>
    </row>
    <row r="187" spans="1:9" ht="17.25">
      <c r="A187" s="9" t="s">
        <v>64</v>
      </c>
    </row>
    <row r="188" spans="1:9" ht="17.25">
      <c r="A188" s="9"/>
      <c r="H188" s="55" t="str">
        <f>$H$110</f>
        <v>Soá cuoái kyø</v>
      </c>
      <c r="I188" s="55" t="str">
        <f>$I$110</f>
        <v>Soá ñaàu naêm</v>
      </c>
    </row>
    <row r="189" spans="1:9">
      <c r="A189" s="1" t="s">
        <v>375</v>
      </c>
      <c r="H189" s="3"/>
      <c r="I189" s="3">
        <v>25300000</v>
      </c>
    </row>
    <row r="190" spans="1:9">
      <c r="A190" s="1" t="s">
        <v>376</v>
      </c>
      <c r="H190" s="3"/>
      <c r="I190" s="3">
        <v>24068182</v>
      </c>
    </row>
    <row r="191" spans="1:9">
      <c r="A191" s="1" t="s">
        <v>380</v>
      </c>
      <c r="H191" s="3">
        <v>41421148</v>
      </c>
      <c r="I191" s="3">
        <v>124263462</v>
      </c>
    </row>
    <row r="192" spans="1:9">
      <c r="A192" s="1" t="s">
        <v>570</v>
      </c>
      <c r="H192" s="3">
        <v>30333332</v>
      </c>
      <c r="I192" s="3"/>
    </row>
    <row r="193" spans="1:9">
      <c r="A193" s="1" t="s">
        <v>596</v>
      </c>
      <c r="H193" s="3">
        <v>134778408</v>
      </c>
      <c r="I193" s="3"/>
    </row>
    <row r="194" spans="1:9">
      <c r="A194" s="1" t="s">
        <v>597</v>
      </c>
      <c r="H194" s="3">
        <v>102201750</v>
      </c>
      <c r="I194" s="3"/>
    </row>
    <row r="195" spans="1:9">
      <c r="A195" s="1" t="s">
        <v>598</v>
      </c>
      <c r="H195" s="3">
        <f>5425134+4630000+7500000+3750000+4833334+3750000+6119166</f>
        <v>36007634</v>
      </c>
      <c r="I195" s="3">
        <f>6060779+16275402+11575000+16500000</f>
        <v>50411181</v>
      </c>
    </row>
    <row r="196" spans="1:9" s="49" customFormat="1" ht="17.25">
      <c r="A196" s="47" t="s">
        <v>20</v>
      </c>
      <c r="H196" s="48">
        <f>SUM(H189:H195)</f>
        <v>344742272</v>
      </c>
      <c r="I196" s="48">
        <f>SUM(I189:I195)</f>
        <v>224042825</v>
      </c>
    </row>
    <row r="197" spans="1:9">
      <c r="H197" s="3"/>
      <c r="I197" s="3"/>
    </row>
    <row r="198" spans="1:9" ht="17.25">
      <c r="A198" s="9" t="s">
        <v>65</v>
      </c>
    </row>
    <row r="199" spans="1:9" ht="17.25">
      <c r="A199" s="9"/>
      <c r="H199" s="55" t="str">
        <f>$H$110</f>
        <v>Soá cuoái kyø</v>
      </c>
      <c r="I199" s="55" t="str">
        <f>$I$110</f>
        <v>Soá ñaàu naêm</v>
      </c>
    </row>
    <row r="200" spans="1:9">
      <c r="A200" s="1" t="s">
        <v>5</v>
      </c>
      <c r="H200" s="3">
        <v>671078160</v>
      </c>
      <c r="I200" s="3">
        <v>183536336</v>
      </c>
    </row>
    <row r="201" spans="1:9">
      <c r="A201" s="1" t="s">
        <v>387</v>
      </c>
      <c r="H201" s="3"/>
      <c r="I201" s="3">
        <v>318394810</v>
      </c>
    </row>
    <row r="202" spans="1:9" ht="17.25" hidden="1">
      <c r="A202" s="1" t="s">
        <v>18</v>
      </c>
      <c r="B202" s="20"/>
      <c r="C202" s="9"/>
      <c r="G202" s="3"/>
      <c r="H202" s="3"/>
      <c r="I202" s="3"/>
    </row>
    <row r="203" spans="1:9" ht="17.25">
      <c r="A203" s="1" t="s">
        <v>602</v>
      </c>
      <c r="B203" s="20"/>
      <c r="C203" s="9"/>
      <c r="G203" s="3"/>
      <c r="H203" s="3">
        <v>381660526</v>
      </c>
      <c r="I203" s="3"/>
    </row>
    <row r="204" spans="1:9" s="49" customFormat="1" ht="17.25">
      <c r="A204" s="47" t="s">
        <v>20</v>
      </c>
      <c r="B204" s="51"/>
      <c r="C204" s="50"/>
      <c r="G204" s="52"/>
      <c r="H204" s="48">
        <f>SUM(H200:H203)</f>
        <v>1052738686</v>
      </c>
      <c r="I204" s="48">
        <f>SUM(I200:I202)</f>
        <v>501931146</v>
      </c>
    </row>
    <row r="205" spans="1:9" ht="17.25">
      <c r="B205" s="20"/>
      <c r="C205" s="9"/>
      <c r="G205" s="3"/>
      <c r="H205" s="3"/>
      <c r="I205" s="3"/>
    </row>
    <row r="206" spans="1:9" ht="17.25">
      <c r="A206" s="9" t="s">
        <v>66</v>
      </c>
      <c r="B206" s="20"/>
      <c r="C206" s="9"/>
      <c r="G206" s="3"/>
    </row>
    <row r="207" spans="1:9" ht="17.25">
      <c r="A207" s="9"/>
      <c r="B207" s="20"/>
      <c r="C207" s="9"/>
      <c r="G207" s="3"/>
      <c r="H207" s="55" t="str">
        <f>$H$110</f>
        <v>Soá cuoái kyø</v>
      </c>
      <c r="I207" s="55" t="str">
        <f>$I$110</f>
        <v>Soá ñaàu naêm</v>
      </c>
    </row>
    <row r="208" spans="1:9">
      <c r="A208" s="1" t="s">
        <v>15</v>
      </c>
      <c r="B208" s="31"/>
      <c r="C208" s="8"/>
      <c r="D208" s="8"/>
      <c r="E208" s="8"/>
      <c r="F208" s="8"/>
      <c r="G208" s="11"/>
      <c r="H208" s="3">
        <f>SUM(H209:H219)</f>
        <v>465611819</v>
      </c>
      <c r="I208" s="3">
        <f>SUM(I209:I219)</f>
        <v>515105552</v>
      </c>
    </row>
    <row r="209" spans="1:9">
      <c r="A209" s="8" t="s">
        <v>10</v>
      </c>
      <c r="B209" s="31"/>
      <c r="C209" s="21"/>
      <c r="D209" s="8"/>
      <c r="E209" s="8"/>
      <c r="F209" s="8"/>
      <c r="G209" s="11"/>
      <c r="H209" s="11">
        <v>35000000</v>
      </c>
      <c r="I209" s="11">
        <v>20000000</v>
      </c>
    </row>
    <row r="210" spans="1:9">
      <c r="A210" s="8" t="s">
        <v>11</v>
      </c>
      <c r="B210" s="31"/>
      <c r="C210" s="21"/>
      <c r="D210" s="8"/>
      <c r="E210" s="8"/>
      <c r="F210" s="8"/>
      <c r="G210" s="11"/>
      <c r="H210" s="11">
        <v>47000000</v>
      </c>
      <c r="I210" s="11">
        <v>47000000</v>
      </c>
    </row>
    <row r="211" spans="1:9">
      <c r="A211" s="8" t="s">
        <v>265</v>
      </c>
      <c r="B211" s="31"/>
      <c r="C211" s="21"/>
      <c r="D211" s="8"/>
      <c r="E211" s="8"/>
      <c r="F211" s="8"/>
      <c r="G211" s="11"/>
      <c r="H211" s="11">
        <v>59000000</v>
      </c>
      <c r="I211" s="11">
        <v>39000000</v>
      </c>
    </row>
    <row r="212" spans="1:9">
      <c r="A212" s="8" t="s">
        <v>12</v>
      </c>
      <c r="B212" s="31"/>
      <c r="C212" s="21"/>
      <c r="D212" s="8"/>
      <c r="E212" s="8"/>
      <c r="F212" s="8"/>
      <c r="G212" s="11"/>
      <c r="H212" s="11">
        <v>68000000</v>
      </c>
      <c r="I212" s="11">
        <v>30000000</v>
      </c>
    </row>
    <row r="213" spans="1:9">
      <c r="A213" s="8" t="s">
        <v>340</v>
      </c>
      <c r="B213" s="31"/>
      <c r="C213" s="21"/>
      <c r="D213" s="8"/>
      <c r="E213" s="8"/>
      <c r="F213" s="8"/>
      <c r="G213" s="11"/>
      <c r="H213" s="11"/>
      <c r="I213" s="11">
        <v>103100000</v>
      </c>
    </row>
    <row r="214" spans="1:9">
      <c r="A214" s="8" t="s">
        <v>14</v>
      </c>
      <c r="B214" s="31"/>
      <c r="C214" s="21"/>
      <c r="D214" s="8"/>
      <c r="E214" s="8"/>
      <c r="F214" s="8"/>
      <c r="G214" s="11"/>
      <c r="H214" s="11">
        <v>57622563</v>
      </c>
      <c r="I214" s="11">
        <v>71025824</v>
      </c>
    </row>
    <row r="215" spans="1:9">
      <c r="A215" s="8" t="s">
        <v>13</v>
      </c>
      <c r="B215" s="31"/>
      <c r="C215" s="21"/>
      <c r="D215" s="8"/>
      <c r="E215" s="8"/>
      <c r="F215" s="8"/>
      <c r="G215" s="11"/>
      <c r="H215" s="11">
        <v>159900000</v>
      </c>
      <c r="I215" s="11">
        <v>160900000</v>
      </c>
    </row>
    <row r="216" spans="1:9">
      <c r="A216" s="8" t="s">
        <v>266</v>
      </c>
      <c r="B216" s="31"/>
      <c r="C216" s="21"/>
      <c r="D216" s="8"/>
      <c r="E216" s="8"/>
      <c r="F216" s="8"/>
      <c r="G216" s="11"/>
      <c r="H216" s="11">
        <v>10000000</v>
      </c>
      <c r="I216" s="11">
        <v>10000000</v>
      </c>
    </row>
    <row r="217" spans="1:9">
      <c r="A217" s="8" t="s">
        <v>252</v>
      </c>
      <c r="B217" s="31"/>
      <c r="C217" s="21"/>
      <c r="D217" s="8"/>
      <c r="E217" s="8"/>
      <c r="F217" s="8"/>
      <c r="G217" s="11"/>
      <c r="H217" s="11"/>
      <c r="I217" s="11">
        <v>1990472</v>
      </c>
    </row>
    <row r="218" spans="1:9">
      <c r="A218" s="8" t="s">
        <v>249</v>
      </c>
      <c r="B218" s="31"/>
      <c r="C218" s="21"/>
      <c r="D218" s="8"/>
      <c r="E218" s="8"/>
      <c r="F218" s="8"/>
      <c r="G218" s="11"/>
      <c r="H218" s="11">
        <v>9089256</v>
      </c>
      <c r="I218" s="11">
        <v>12089256</v>
      </c>
    </row>
    <row r="219" spans="1:9">
      <c r="A219" s="8" t="s">
        <v>263</v>
      </c>
      <c r="B219" s="31"/>
      <c r="C219" s="21"/>
      <c r="D219" s="8"/>
      <c r="E219" s="8"/>
      <c r="F219" s="8"/>
      <c r="G219" s="11"/>
      <c r="H219" s="11">
        <v>20000000</v>
      </c>
      <c r="I219" s="11">
        <v>20000000</v>
      </c>
    </row>
    <row r="220" spans="1:9">
      <c r="A220" s="8"/>
      <c r="B220" s="31"/>
      <c r="C220" s="21"/>
      <c r="D220" s="8"/>
      <c r="E220" s="8"/>
      <c r="F220" s="8"/>
      <c r="G220" s="11"/>
      <c r="H220" s="11"/>
      <c r="I220" s="11"/>
    </row>
    <row r="221" spans="1:9">
      <c r="A221" s="1" t="s">
        <v>16</v>
      </c>
      <c r="B221" s="20"/>
      <c r="G221" s="3"/>
      <c r="H221" s="3">
        <f>SUM(H222:H223)</f>
        <v>513064981</v>
      </c>
      <c r="I221" s="3">
        <f>SUM(I222:I223)</f>
        <v>80066581</v>
      </c>
    </row>
    <row r="222" spans="1:9">
      <c r="A222" s="8" t="s">
        <v>605</v>
      </c>
      <c r="B222" s="20"/>
      <c r="G222" s="3"/>
      <c r="H222" s="11">
        <v>158347291</v>
      </c>
      <c r="I222" s="11">
        <v>8956</v>
      </c>
    </row>
    <row r="223" spans="1:9">
      <c r="A223" s="8" t="s">
        <v>606</v>
      </c>
      <c r="B223" s="20"/>
      <c r="G223" s="3"/>
      <c r="H223" s="11">
        <v>354717690</v>
      </c>
      <c r="I223" s="11">
        <v>80057625</v>
      </c>
    </row>
    <row r="224" spans="1:9" s="49" customFormat="1" ht="17.25">
      <c r="A224" s="47" t="s">
        <v>20</v>
      </c>
      <c r="B224" s="51"/>
      <c r="C224" s="50"/>
      <c r="G224" s="52"/>
      <c r="H224" s="48">
        <f>H208+H221</f>
        <v>978676800</v>
      </c>
      <c r="I224" s="48">
        <f>I208+I221</f>
        <v>595172133</v>
      </c>
    </row>
    <row r="225" spans="1:9" ht="16.5" customHeight="1">
      <c r="A225" s="19"/>
      <c r="B225" s="20"/>
      <c r="C225" s="9"/>
      <c r="G225" s="3"/>
      <c r="H225" s="10"/>
      <c r="I225" s="10"/>
    </row>
    <row r="226" spans="1:9" ht="17.25" hidden="1">
      <c r="A226" s="9" t="s">
        <v>67</v>
      </c>
      <c r="G226" s="3"/>
    </row>
    <row r="227" spans="1:9" ht="17.25" hidden="1">
      <c r="A227" s="9"/>
      <c r="G227" s="3"/>
      <c r="H227" s="55" t="str">
        <f>$H$110</f>
        <v>Soá cuoái kyø</v>
      </c>
      <c r="I227" s="55" t="str">
        <f>$I$110</f>
        <v>Soá ñaàu naêm</v>
      </c>
    </row>
    <row r="228" spans="1:9" hidden="1">
      <c r="A228" s="1" t="s">
        <v>249</v>
      </c>
      <c r="B228" s="20"/>
      <c r="G228" s="3"/>
      <c r="H228" s="3"/>
      <c r="I228" s="3"/>
    </row>
    <row r="229" spans="1:9" hidden="1">
      <c r="A229" s="1" t="s">
        <v>11</v>
      </c>
      <c r="B229" s="20"/>
      <c r="G229" s="3"/>
      <c r="H229" s="3"/>
      <c r="I229" s="3"/>
    </row>
    <row r="230" spans="1:9" hidden="1">
      <c r="A230" s="1" t="s">
        <v>250</v>
      </c>
      <c r="B230" s="20"/>
      <c r="G230" s="3"/>
      <c r="H230" s="3"/>
      <c r="I230" s="3"/>
    </row>
    <row r="231" spans="1:9" hidden="1">
      <c r="A231" s="1" t="s">
        <v>252</v>
      </c>
      <c r="B231" s="20"/>
      <c r="G231" s="3"/>
      <c r="H231" s="3"/>
      <c r="I231" s="3"/>
    </row>
    <row r="232" spans="1:9" hidden="1">
      <c r="A232" s="1" t="s">
        <v>251</v>
      </c>
      <c r="B232" s="20"/>
      <c r="G232" s="3"/>
      <c r="H232" s="3"/>
      <c r="I232" s="3"/>
    </row>
    <row r="233" spans="1:9" s="49" customFormat="1" ht="17.25" hidden="1">
      <c r="A233" s="47" t="s">
        <v>20</v>
      </c>
      <c r="C233" s="50"/>
      <c r="G233" s="52"/>
      <c r="H233" s="48">
        <f>SUM(H228:H232)</f>
        <v>0</v>
      </c>
      <c r="I233" s="48">
        <f>SUM(I228:I232)</f>
        <v>0</v>
      </c>
    </row>
    <row r="234" spans="1:9" ht="17.25" hidden="1">
      <c r="A234" s="9"/>
      <c r="C234" s="9"/>
      <c r="G234" s="3"/>
      <c r="H234" s="10"/>
      <c r="I234" s="10"/>
    </row>
    <row r="235" spans="1:9" ht="17.25">
      <c r="A235" s="9" t="s">
        <v>69</v>
      </c>
      <c r="B235" s="20"/>
      <c r="G235" s="3"/>
      <c r="H235" s="3"/>
      <c r="I235" s="3"/>
    </row>
    <row r="236" spans="1:9" ht="17.25">
      <c r="A236" s="9"/>
      <c r="B236" s="20"/>
      <c r="G236" s="3"/>
      <c r="H236" s="3"/>
      <c r="I236" s="3"/>
    </row>
    <row r="237" spans="1:9" ht="28.5">
      <c r="A237" s="211" t="s">
        <v>137</v>
      </c>
      <c r="B237" s="212"/>
      <c r="C237" s="27" t="s">
        <v>139</v>
      </c>
      <c r="D237" s="27" t="s">
        <v>140</v>
      </c>
      <c r="E237" s="27"/>
      <c r="F237" s="27"/>
      <c r="G237" s="28" t="s">
        <v>141</v>
      </c>
      <c r="H237" s="28" t="s">
        <v>142</v>
      </c>
      <c r="I237" s="29" t="s">
        <v>138</v>
      </c>
    </row>
    <row r="238" spans="1:9">
      <c r="A238" s="213" t="s">
        <v>143</v>
      </c>
      <c r="B238" s="214"/>
      <c r="C238" s="56"/>
      <c r="D238" s="64"/>
      <c r="E238" s="56"/>
      <c r="F238" s="56"/>
      <c r="G238" s="56"/>
      <c r="H238" s="56"/>
      <c r="I238" s="56"/>
    </row>
    <row r="239" spans="1:9" s="9" customFormat="1" ht="17.25">
      <c r="A239" s="217" t="s">
        <v>563</v>
      </c>
      <c r="B239" s="217"/>
      <c r="C239" s="62">
        <v>29472942093</v>
      </c>
      <c r="D239" s="178">
        <v>115807914675</v>
      </c>
      <c r="E239" s="62">
        <v>0</v>
      </c>
      <c r="F239" s="62">
        <v>0</v>
      </c>
      <c r="G239" s="62">
        <v>2429756951</v>
      </c>
      <c r="H239" s="62">
        <v>633558687</v>
      </c>
      <c r="I239" s="62">
        <f>SUM(C239:H239)</f>
        <v>148344172406</v>
      </c>
    </row>
    <row r="240" spans="1:9">
      <c r="A240" s="218" t="s">
        <v>349</v>
      </c>
      <c r="B240" s="219"/>
      <c r="C240" s="57"/>
      <c r="D240" s="65">
        <v>445869500</v>
      </c>
      <c r="E240" s="57"/>
      <c r="F240" s="57"/>
      <c r="G240" s="57">
        <v>640000000</v>
      </c>
      <c r="H240" s="57">
        <v>50927272</v>
      </c>
      <c r="I240" s="57">
        <f t="shared" ref="I240:I246" si="0">SUM(C240:H240)</f>
        <v>1136796772</v>
      </c>
    </row>
    <row r="241" spans="1:9">
      <c r="A241" s="218" t="s">
        <v>222</v>
      </c>
      <c r="B241" s="219"/>
      <c r="C241" s="57"/>
      <c r="D241" s="65">
        <v>11495000</v>
      </c>
      <c r="E241" s="57"/>
      <c r="F241" s="57"/>
      <c r="G241" s="57"/>
      <c r="H241" s="57"/>
      <c r="I241" s="57">
        <f t="shared" si="0"/>
        <v>11495000</v>
      </c>
    </row>
    <row r="242" spans="1:9">
      <c r="A242" s="201" t="s">
        <v>584</v>
      </c>
      <c r="B242" s="224"/>
      <c r="C242" s="62">
        <f>C239+C240-C241</f>
        <v>29472942093</v>
      </c>
      <c r="D242" s="62">
        <f t="shared" ref="D242:I242" si="1">D239+D240-D241</f>
        <v>116242289175</v>
      </c>
      <c r="E242" s="62">
        <f t="shared" si="1"/>
        <v>0</v>
      </c>
      <c r="F242" s="62">
        <f t="shared" si="1"/>
        <v>0</v>
      </c>
      <c r="G242" s="62">
        <f t="shared" si="1"/>
        <v>3069756951</v>
      </c>
      <c r="H242" s="62">
        <f t="shared" si="1"/>
        <v>684485959</v>
      </c>
      <c r="I242" s="62">
        <f t="shared" si="1"/>
        <v>149469474178</v>
      </c>
    </row>
    <row r="243" spans="1:9">
      <c r="A243" s="225" t="s">
        <v>223</v>
      </c>
      <c r="B243" s="226"/>
      <c r="C243" s="57"/>
      <c r="D243" s="65"/>
      <c r="E243" s="57"/>
      <c r="F243" s="57"/>
      <c r="G243" s="57"/>
      <c r="H243" s="57"/>
      <c r="I243" s="57">
        <f t="shared" si="0"/>
        <v>0</v>
      </c>
    </row>
    <row r="244" spans="1:9" s="9" customFormat="1" ht="17.25">
      <c r="A244" s="217" t="str">
        <f>A239</f>
        <v>Soá dö 01/01/2013</v>
      </c>
      <c r="B244" s="217"/>
      <c r="C244" s="62">
        <v>18401346637</v>
      </c>
      <c r="D244" s="178">
        <v>83228186499</v>
      </c>
      <c r="E244" s="62">
        <v>0</v>
      </c>
      <c r="F244" s="62">
        <v>0</v>
      </c>
      <c r="G244" s="62">
        <v>1571668152</v>
      </c>
      <c r="H244" s="62">
        <v>417120909</v>
      </c>
      <c r="I244" s="62">
        <f t="shared" si="0"/>
        <v>103618322197</v>
      </c>
    </row>
    <row r="245" spans="1:9">
      <c r="A245" s="199" t="s">
        <v>350</v>
      </c>
      <c r="B245" s="200"/>
      <c r="C245" s="57">
        <v>667572048</v>
      </c>
      <c r="D245" s="65">
        <v>3602344863</v>
      </c>
      <c r="E245" s="57"/>
      <c r="F245" s="57"/>
      <c r="G245" s="57">
        <v>83248293</v>
      </c>
      <c r="H245" s="57">
        <v>45777701</v>
      </c>
      <c r="I245" s="57">
        <f t="shared" si="0"/>
        <v>4398942905</v>
      </c>
    </row>
    <row r="246" spans="1:9">
      <c r="A246" s="199" t="s">
        <v>222</v>
      </c>
      <c r="B246" s="200"/>
      <c r="C246" s="57"/>
      <c r="D246" s="65">
        <v>8780915</v>
      </c>
      <c r="E246" s="57"/>
      <c r="F246" s="57"/>
      <c r="G246" s="57"/>
      <c r="H246" s="57"/>
      <c r="I246" s="57">
        <f t="shared" si="0"/>
        <v>8780915</v>
      </c>
    </row>
    <row r="247" spans="1:9">
      <c r="A247" s="201" t="str">
        <f>A242</f>
        <v>Soá dö 30/06/2013</v>
      </c>
      <c r="B247" s="224"/>
      <c r="C247" s="62">
        <f>C244+C245-C246</f>
        <v>19068918685</v>
      </c>
      <c r="D247" s="62">
        <f t="shared" ref="D247:I247" si="2">D244+D245-D246</f>
        <v>86821750447</v>
      </c>
      <c r="E247" s="62">
        <f t="shared" si="2"/>
        <v>0</v>
      </c>
      <c r="F247" s="62">
        <f t="shared" si="2"/>
        <v>0</v>
      </c>
      <c r="G247" s="62">
        <f t="shared" si="2"/>
        <v>1654916445</v>
      </c>
      <c r="H247" s="62">
        <f t="shared" si="2"/>
        <v>462898610</v>
      </c>
      <c r="I247" s="62">
        <f t="shared" si="2"/>
        <v>108008484187</v>
      </c>
    </row>
    <row r="248" spans="1:9">
      <c r="A248" s="201" t="s">
        <v>224</v>
      </c>
      <c r="B248" s="200"/>
      <c r="C248" s="57"/>
      <c r="D248" s="65"/>
      <c r="E248" s="57"/>
      <c r="F248" s="57"/>
      <c r="G248" s="57"/>
      <c r="H248" s="57"/>
      <c r="I248" s="57"/>
    </row>
    <row r="249" spans="1:9" s="9" customFormat="1" ht="17.25">
      <c r="A249" s="202" t="s">
        <v>564</v>
      </c>
      <c r="B249" s="203"/>
      <c r="C249" s="62">
        <f t="shared" ref="C249:I249" si="3">C239-C244</f>
        <v>11071595456</v>
      </c>
      <c r="D249" s="62">
        <f t="shared" si="3"/>
        <v>32579728176</v>
      </c>
      <c r="E249" s="62">
        <f t="shared" si="3"/>
        <v>0</v>
      </c>
      <c r="F249" s="62">
        <f t="shared" si="3"/>
        <v>0</v>
      </c>
      <c r="G249" s="62">
        <f t="shared" si="3"/>
        <v>858088799</v>
      </c>
      <c r="H249" s="62">
        <f t="shared" si="3"/>
        <v>216437778</v>
      </c>
      <c r="I249" s="62">
        <f t="shared" si="3"/>
        <v>44725850209</v>
      </c>
    </row>
    <row r="250" spans="1:9">
      <c r="A250" s="220" t="s">
        <v>585</v>
      </c>
      <c r="B250" s="221"/>
      <c r="C250" s="63">
        <f t="shared" ref="C250:I250" si="4">C242-C247</f>
        <v>10404023408</v>
      </c>
      <c r="D250" s="63">
        <f t="shared" si="4"/>
        <v>29420538728</v>
      </c>
      <c r="E250" s="63">
        <f t="shared" si="4"/>
        <v>0</v>
      </c>
      <c r="F250" s="63">
        <f t="shared" si="4"/>
        <v>0</v>
      </c>
      <c r="G250" s="63">
        <f t="shared" si="4"/>
        <v>1414840506</v>
      </c>
      <c r="H250" s="63">
        <f t="shared" si="4"/>
        <v>221587349</v>
      </c>
      <c r="I250" s="63">
        <f t="shared" si="4"/>
        <v>41460989991</v>
      </c>
    </row>
    <row r="251" spans="1:9">
      <c r="I251" s="3"/>
    </row>
    <row r="252" spans="1:9" ht="17.25">
      <c r="A252" s="9" t="s">
        <v>68</v>
      </c>
      <c r="I252" s="3"/>
    </row>
    <row r="253" spans="1:9" ht="17.25">
      <c r="A253" s="9"/>
      <c r="I253" s="10"/>
    </row>
    <row r="254" spans="1:9" ht="49.5">
      <c r="A254" s="222" t="s">
        <v>137</v>
      </c>
      <c r="B254" s="223"/>
      <c r="C254" s="22" t="s">
        <v>139</v>
      </c>
      <c r="D254" s="22" t="s">
        <v>140</v>
      </c>
      <c r="E254" s="22"/>
      <c r="F254" s="22"/>
      <c r="G254" s="23" t="s">
        <v>141</v>
      </c>
      <c r="H254" s="23" t="s">
        <v>142</v>
      </c>
      <c r="I254" s="24" t="s">
        <v>138</v>
      </c>
    </row>
    <row r="255" spans="1:9">
      <c r="A255" s="196" t="s">
        <v>225</v>
      </c>
      <c r="B255" s="197"/>
      <c r="C255" s="12"/>
      <c r="D255" s="12"/>
      <c r="E255" s="12"/>
      <c r="F255" s="12"/>
      <c r="G255" s="12"/>
      <c r="H255" s="12"/>
      <c r="I255" s="13"/>
    </row>
    <row r="256" spans="1:9" s="9" customFormat="1" ht="17.25">
      <c r="A256" s="191" t="str">
        <f>A239</f>
        <v>Soá dö 01/01/2013</v>
      </c>
      <c r="B256" s="191"/>
      <c r="C256" s="17"/>
      <c r="D256" s="17"/>
      <c r="E256" s="17"/>
      <c r="F256" s="17"/>
      <c r="G256" s="17"/>
      <c r="H256" s="18">
        <v>49486032</v>
      </c>
      <c r="I256" s="18">
        <f>SUM(C256:H256)</f>
        <v>49486032</v>
      </c>
    </row>
    <row r="257" spans="1:9" ht="17.25">
      <c r="A257" s="194" t="str">
        <f>A242</f>
        <v>Soá dö 30/06/2013</v>
      </c>
      <c r="B257" s="195"/>
      <c r="C257" s="17"/>
      <c r="D257" s="17"/>
      <c r="E257" s="17"/>
      <c r="F257" s="17"/>
      <c r="G257" s="17"/>
      <c r="H257" s="18">
        <v>49486032</v>
      </c>
      <c r="I257" s="18">
        <f>SUM(C257:H257)</f>
        <v>49486032</v>
      </c>
    </row>
    <row r="258" spans="1:9" ht="17.25">
      <c r="A258" s="194" t="s">
        <v>223</v>
      </c>
      <c r="B258" s="193"/>
      <c r="C258" s="14"/>
      <c r="D258" s="14"/>
      <c r="E258" s="14"/>
      <c r="F258" s="14"/>
      <c r="G258" s="14"/>
      <c r="H258" s="14"/>
      <c r="I258" s="18"/>
    </row>
    <row r="259" spans="1:9" s="9" customFormat="1" ht="17.25">
      <c r="A259" s="191" t="str">
        <f>A239</f>
        <v>Soá dö 01/01/2013</v>
      </c>
      <c r="B259" s="191"/>
      <c r="C259" s="17"/>
      <c r="D259" s="17"/>
      <c r="E259" s="17"/>
      <c r="F259" s="17"/>
      <c r="G259" s="17"/>
      <c r="H259" s="18">
        <v>49486032</v>
      </c>
      <c r="I259" s="18">
        <f>SUM(C259:H259)</f>
        <v>49486032</v>
      </c>
    </row>
    <row r="260" spans="1:9">
      <c r="A260" s="192" t="s">
        <v>350</v>
      </c>
      <c r="B260" s="193"/>
      <c r="C260" s="14"/>
      <c r="D260" s="14"/>
      <c r="E260" s="14"/>
      <c r="F260" s="14"/>
      <c r="G260" s="14"/>
      <c r="H260" s="15"/>
      <c r="I260" s="15">
        <f>SUM(C260:H260)</f>
        <v>0</v>
      </c>
    </row>
    <row r="261" spans="1:9" ht="17.25">
      <c r="A261" s="194" t="str">
        <f>A242</f>
        <v>Soá dö 30/06/2013</v>
      </c>
      <c r="B261" s="195"/>
      <c r="C261" s="17"/>
      <c r="D261" s="17"/>
      <c r="E261" s="17"/>
      <c r="F261" s="17"/>
      <c r="G261" s="17"/>
      <c r="H261" s="18">
        <f>H259+H260</f>
        <v>49486032</v>
      </c>
      <c r="I261" s="18">
        <f>SUM(C261:H261)</f>
        <v>49486032</v>
      </c>
    </row>
    <row r="262" spans="1:9" ht="17.25">
      <c r="A262" s="194" t="s">
        <v>226</v>
      </c>
      <c r="B262" s="193"/>
      <c r="C262" s="14"/>
      <c r="D262" s="14"/>
      <c r="E262" s="14"/>
      <c r="F262" s="14"/>
      <c r="G262" s="14"/>
      <c r="H262" s="14"/>
      <c r="I262" s="15"/>
    </row>
    <row r="263" spans="1:9" s="9" customFormat="1" ht="17.25">
      <c r="A263" s="207" t="str">
        <f>A249</f>
        <v>- Taïi ngaøy 01/01/2013</v>
      </c>
      <c r="B263" s="208"/>
      <c r="C263" s="17"/>
      <c r="D263" s="17"/>
      <c r="E263" s="17"/>
      <c r="F263" s="17"/>
      <c r="G263" s="17"/>
      <c r="H263" s="18">
        <f>H256-H259</f>
        <v>0</v>
      </c>
      <c r="I263" s="18">
        <f>SUM(C263:H263)</f>
        <v>0</v>
      </c>
    </row>
    <row r="264" spans="1:9" ht="17.25">
      <c r="A264" s="205" t="str">
        <f>A250</f>
        <v>- Taïi ngaøy 30/06/2013</v>
      </c>
      <c r="B264" s="206"/>
      <c r="C264" s="32"/>
      <c r="D264" s="32"/>
      <c r="E264" s="32"/>
      <c r="F264" s="32"/>
      <c r="G264" s="32"/>
      <c r="H264" s="33">
        <f>H257-H261</f>
        <v>0</v>
      </c>
      <c r="I264" s="33">
        <f>I257-I261</f>
        <v>0</v>
      </c>
    </row>
    <row r="265" spans="1:9">
      <c r="I265" s="3"/>
    </row>
    <row r="266" spans="1:9" ht="17.25">
      <c r="A266" s="9" t="s">
        <v>70</v>
      </c>
    </row>
    <row r="267" spans="1:9" ht="17.25">
      <c r="A267" s="9"/>
      <c r="H267" s="55" t="str">
        <f>$H$110</f>
        <v>Soá cuoái kyø</v>
      </c>
      <c r="I267" s="55" t="str">
        <f>$I$110</f>
        <v>Soá ñaàu naêm</v>
      </c>
    </row>
    <row r="268" spans="1:9">
      <c r="A268" s="1" t="s">
        <v>571</v>
      </c>
      <c r="H268" s="3">
        <v>78718182</v>
      </c>
      <c r="I268" s="3"/>
    </row>
    <row r="269" spans="1:9">
      <c r="A269" s="1" t="s">
        <v>599</v>
      </c>
      <c r="H269" s="3">
        <v>27720000</v>
      </c>
      <c r="I269" s="3"/>
    </row>
    <row r="270" spans="1:9">
      <c r="H270" s="3"/>
      <c r="I270" s="3"/>
    </row>
    <row r="271" spans="1:9" ht="17.25">
      <c r="A271" s="47" t="s">
        <v>20</v>
      </c>
      <c r="H271" s="10">
        <f>SUM(H268:H270)</f>
        <v>106438182</v>
      </c>
      <c r="I271" s="10">
        <f>SUM(I268:I270)</f>
        <v>0</v>
      </c>
    </row>
    <row r="272" spans="1:9" ht="17.25">
      <c r="A272" s="9" t="s">
        <v>71</v>
      </c>
    </row>
    <row r="273" spans="1:9" ht="17.25">
      <c r="A273" s="9"/>
      <c r="H273" s="55" t="str">
        <f>$H$110</f>
        <v>Soá cuoái kyø</v>
      </c>
      <c r="I273" s="55" t="str">
        <f>$I$110</f>
        <v>Soá ñaàu naêm</v>
      </c>
    </row>
    <row r="274" spans="1:9" ht="17.25">
      <c r="A274" s="9" t="s">
        <v>228</v>
      </c>
      <c r="H274" s="3"/>
      <c r="I274" s="3"/>
    </row>
    <row r="275" spans="1:9">
      <c r="A275" s="1" t="s">
        <v>229</v>
      </c>
      <c r="H275" s="3">
        <v>3661150</v>
      </c>
      <c r="I275" s="3">
        <v>3661150</v>
      </c>
    </row>
    <row r="276" spans="1:9">
      <c r="A276" s="1" t="s">
        <v>230</v>
      </c>
      <c r="H276" s="3">
        <v>36611500000</v>
      </c>
      <c r="I276" s="3">
        <v>36611500000</v>
      </c>
    </row>
    <row r="277" spans="1:9">
      <c r="A277" s="1" t="s">
        <v>233</v>
      </c>
      <c r="H277" s="3">
        <v>42291820004</v>
      </c>
      <c r="I277" s="3">
        <v>42291820004</v>
      </c>
    </row>
    <row r="278" spans="1:9">
      <c r="A278" s="1" t="s">
        <v>231</v>
      </c>
      <c r="H278" s="36" t="s">
        <v>234</v>
      </c>
      <c r="I278" s="36" t="s">
        <v>234</v>
      </c>
    </row>
    <row r="279" spans="1:9">
      <c r="A279" s="1" t="s">
        <v>232</v>
      </c>
      <c r="H279" s="3">
        <v>10000</v>
      </c>
      <c r="I279" s="3">
        <v>10000</v>
      </c>
    </row>
    <row r="280" spans="1:9" ht="16.5" customHeight="1">
      <c r="H280" s="3"/>
      <c r="I280" s="3"/>
    </row>
    <row r="281" spans="1:9" ht="16.5" customHeight="1">
      <c r="H281" s="3"/>
      <c r="I281" s="3"/>
    </row>
    <row r="282" spans="1:9" ht="16.5" customHeight="1">
      <c r="H282" s="3"/>
      <c r="I282" s="3"/>
    </row>
    <row r="283" spans="1:9" ht="16.5" customHeight="1">
      <c r="H283" s="3"/>
      <c r="I283" s="3"/>
    </row>
    <row r="284" spans="1:9" ht="17.25">
      <c r="A284" s="9" t="s">
        <v>72</v>
      </c>
    </row>
    <row r="285" spans="1:9" ht="17.25">
      <c r="A285" s="9"/>
      <c r="H285" s="55" t="str">
        <f>$H$110</f>
        <v>Soá cuoái kyø</v>
      </c>
      <c r="I285" s="55" t="str">
        <f>$I$110</f>
        <v>Soá ñaàu naêm</v>
      </c>
    </row>
    <row r="286" spans="1:9" ht="17.25">
      <c r="A286" s="9" t="s">
        <v>242</v>
      </c>
      <c r="H286" s="3"/>
      <c r="I286" s="3"/>
    </row>
    <row r="287" spans="1:9">
      <c r="A287" s="1" t="s">
        <v>229</v>
      </c>
      <c r="H287" s="3">
        <v>26384</v>
      </c>
      <c r="I287" s="3">
        <v>26384</v>
      </c>
    </row>
    <row r="288" spans="1:9">
      <c r="A288" s="1" t="s">
        <v>230</v>
      </c>
      <c r="H288" s="3">
        <v>2638400000</v>
      </c>
      <c r="I288" s="3">
        <v>2638400000</v>
      </c>
    </row>
    <row r="289" spans="1:9">
      <c r="A289" s="1" t="s">
        <v>233</v>
      </c>
      <c r="H289" s="3">
        <v>2682621200</v>
      </c>
      <c r="I289" s="3">
        <v>2682621200</v>
      </c>
    </row>
    <row r="290" spans="1:9">
      <c r="A290" s="1" t="s">
        <v>231</v>
      </c>
      <c r="H290" s="36" t="s">
        <v>235</v>
      </c>
      <c r="I290" s="36" t="s">
        <v>235</v>
      </c>
    </row>
    <row r="291" spans="1:9">
      <c r="A291" s="1" t="s">
        <v>232</v>
      </c>
      <c r="H291" s="3">
        <v>100000</v>
      </c>
      <c r="I291" s="3">
        <v>100000</v>
      </c>
    </row>
    <row r="292" spans="1:9" ht="12" customHeight="1">
      <c r="H292" s="3"/>
      <c r="I292" s="3"/>
    </row>
    <row r="293" spans="1:9" ht="17.25">
      <c r="A293" s="9" t="s">
        <v>243</v>
      </c>
      <c r="H293" s="3"/>
      <c r="I293" s="3"/>
    </row>
    <row r="294" spans="1:9">
      <c r="A294" s="1" t="s">
        <v>229</v>
      </c>
      <c r="H294" s="3">
        <v>14000</v>
      </c>
      <c r="I294" s="3">
        <v>14000</v>
      </c>
    </row>
    <row r="295" spans="1:9">
      <c r="A295" s="1" t="s">
        <v>230</v>
      </c>
      <c r="H295" s="3">
        <v>1400000000</v>
      </c>
      <c r="I295" s="3">
        <v>1400000000</v>
      </c>
    </row>
    <row r="296" spans="1:9">
      <c r="A296" s="1" t="s">
        <v>233</v>
      </c>
      <c r="H296" s="3">
        <v>1550893958</v>
      </c>
      <c r="I296" s="3">
        <v>1550893958</v>
      </c>
    </row>
    <row r="297" spans="1:9">
      <c r="A297" s="1" t="s">
        <v>231</v>
      </c>
      <c r="H297" s="36" t="s">
        <v>236</v>
      </c>
      <c r="I297" s="36" t="s">
        <v>236</v>
      </c>
    </row>
    <row r="298" spans="1:9">
      <c r="A298" s="1" t="s">
        <v>232</v>
      </c>
      <c r="H298" s="3">
        <v>100000</v>
      </c>
      <c r="I298" s="3">
        <v>100000</v>
      </c>
    </row>
    <row r="299" spans="1:9" ht="11.25" customHeight="1">
      <c r="H299" s="3"/>
      <c r="I299" s="3"/>
    </row>
    <row r="300" spans="1:9" ht="17.25">
      <c r="A300" s="9" t="s">
        <v>244</v>
      </c>
      <c r="H300" s="3"/>
      <c r="I300" s="3"/>
    </row>
    <row r="301" spans="1:9">
      <c r="A301" s="1" t="s">
        <v>229</v>
      </c>
      <c r="H301" s="3">
        <v>20000</v>
      </c>
      <c r="I301" s="3">
        <v>20000</v>
      </c>
    </row>
    <row r="302" spans="1:9">
      <c r="A302" s="1" t="s">
        <v>230</v>
      </c>
      <c r="H302" s="3">
        <v>2000000000</v>
      </c>
      <c r="I302" s="3">
        <v>2000000000</v>
      </c>
    </row>
    <row r="303" spans="1:9">
      <c r="A303" s="1" t="s">
        <v>233</v>
      </c>
      <c r="H303" s="3">
        <v>2009684627</v>
      </c>
      <c r="I303" s="3">
        <v>2009684627</v>
      </c>
    </row>
    <row r="304" spans="1:9">
      <c r="A304" s="1" t="s">
        <v>231</v>
      </c>
      <c r="H304" s="36" t="s">
        <v>237</v>
      </c>
      <c r="I304" s="36" t="s">
        <v>237</v>
      </c>
    </row>
    <row r="305" spans="1:9">
      <c r="A305" s="1" t="s">
        <v>232</v>
      </c>
      <c r="H305" s="3">
        <v>100000</v>
      </c>
      <c r="I305" s="3">
        <v>100000</v>
      </c>
    </row>
    <row r="306" spans="1:9" ht="10.5" customHeight="1">
      <c r="H306" s="3"/>
      <c r="I306" s="3"/>
    </row>
    <row r="307" spans="1:9" ht="17.25">
      <c r="A307" s="9" t="s">
        <v>73</v>
      </c>
      <c r="B307" s="9"/>
    </row>
    <row r="308" spans="1:9" ht="17.25">
      <c r="A308" s="9"/>
      <c r="B308" s="9"/>
      <c r="H308" s="55" t="str">
        <f>$H$110</f>
        <v>Soá cuoái kyø</v>
      </c>
      <c r="I308" s="55" t="str">
        <f>$I$110</f>
        <v>Soá ñaàu naêm</v>
      </c>
    </row>
    <row r="309" spans="1:9">
      <c r="A309" s="1" t="s">
        <v>572</v>
      </c>
      <c r="H309" s="3">
        <v>380430293</v>
      </c>
      <c r="I309" s="3">
        <v>555630293</v>
      </c>
    </row>
    <row r="310" spans="1:9">
      <c r="A310" s="1" t="s">
        <v>573</v>
      </c>
      <c r="H310" s="3">
        <v>131212121</v>
      </c>
      <c r="I310" s="3"/>
    </row>
    <row r="311" spans="1:9">
      <c r="A311" s="1" t="s">
        <v>600</v>
      </c>
      <c r="H311" s="3">
        <v>6091668</v>
      </c>
      <c r="I311" s="3">
        <f>1069993+1426660+8241667</f>
        <v>10738320</v>
      </c>
    </row>
    <row r="312" spans="1:9" s="49" customFormat="1" ht="17.25">
      <c r="A312" s="47" t="s">
        <v>20</v>
      </c>
      <c r="H312" s="48">
        <f>SUM(H309:H311)</f>
        <v>517734082</v>
      </c>
      <c r="I312" s="48">
        <f>SUM(I309:I311)</f>
        <v>566368613</v>
      </c>
    </row>
    <row r="313" spans="1:9" ht="11.25" customHeight="1"/>
    <row r="314" spans="1:9" ht="17.25">
      <c r="A314" s="9" t="s">
        <v>74</v>
      </c>
    </row>
    <row r="315" spans="1:9" ht="17.25">
      <c r="A315" s="9"/>
      <c r="H315" s="55" t="str">
        <f>$H$110</f>
        <v>Soá cuoái kyø</v>
      </c>
      <c r="I315" s="55" t="str">
        <f>$I$110</f>
        <v>Soá ñaàu naêm</v>
      </c>
    </row>
    <row r="316" spans="1:9">
      <c r="A316" s="1" t="s">
        <v>248</v>
      </c>
      <c r="G316" s="3"/>
      <c r="H316" s="3">
        <f>SUM(H317:H320)</f>
        <v>42830292853</v>
      </c>
      <c r="I316" s="3">
        <f>SUM(I317:I320)</f>
        <v>25699650427</v>
      </c>
    </row>
    <row r="317" spans="1:9">
      <c r="A317" s="8" t="s">
        <v>19</v>
      </c>
      <c r="G317" s="3"/>
      <c r="H317" s="11"/>
      <c r="I317" s="11">
        <v>487000000</v>
      </c>
    </row>
    <row r="318" spans="1:9">
      <c r="A318" s="8" t="s">
        <v>574</v>
      </c>
      <c r="G318" s="3"/>
      <c r="H318" s="11">
        <v>11610436501</v>
      </c>
      <c r="I318" s="11"/>
    </row>
    <row r="319" spans="1:9">
      <c r="A319" s="8" t="s">
        <v>298</v>
      </c>
      <c r="G319" s="3"/>
      <c r="H319" s="11">
        <v>6224912829</v>
      </c>
      <c r="I319" s="11"/>
    </row>
    <row r="320" spans="1:9">
      <c r="A320" s="8" t="s">
        <v>261</v>
      </c>
      <c r="G320" s="3"/>
      <c r="H320" s="11">
        <v>24994943523</v>
      </c>
      <c r="I320" s="11">
        <v>25212650427</v>
      </c>
    </row>
    <row r="321" spans="1:9" ht="10.5" customHeight="1">
      <c r="A321" s="8"/>
      <c r="G321" s="3"/>
      <c r="H321" s="11"/>
      <c r="I321" s="11"/>
    </row>
    <row r="322" spans="1:9">
      <c r="A322" s="1" t="s">
        <v>247</v>
      </c>
      <c r="G322" s="3"/>
      <c r="H322" s="3">
        <f>SUM(H323:H324)</f>
        <v>0</v>
      </c>
      <c r="I322" s="3">
        <f>SUM(I323:I324)</f>
        <v>11111878589</v>
      </c>
    </row>
    <row r="323" spans="1:9">
      <c r="A323" s="8" t="s">
        <v>377</v>
      </c>
      <c r="G323" s="3"/>
      <c r="H323" s="11"/>
      <c r="I323" s="11"/>
    </row>
    <row r="324" spans="1:9">
      <c r="A324" s="8" t="s">
        <v>577</v>
      </c>
      <c r="G324" s="3"/>
      <c r="H324" s="11"/>
      <c r="I324" s="11">
        <v>11111878589</v>
      </c>
    </row>
    <row r="325" spans="1:9" s="49" customFormat="1" ht="17.25">
      <c r="A325" s="47"/>
      <c r="B325" s="50"/>
      <c r="G325" s="52"/>
      <c r="H325" s="48">
        <f>H316+H322</f>
        <v>42830292853</v>
      </c>
      <c r="I325" s="48">
        <f>I316+I322</f>
        <v>36811529016</v>
      </c>
    </row>
    <row r="326" spans="1:9" ht="12.75" customHeight="1">
      <c r="A326" s="9"/>
      <c r="B326" s="9"/>
      <c r="G326" s="3"/>
      <c r="H326" s="30"/>
      <c r="I326" s="30"/>
    </row>
    <row r="327" spans="1:9" ht="17.25">
      <c r="A327" s="9" t="s">
        <v>75</v>
      </c>
      <c r="G327" s="3"/>
    </row>
    <row r="328" spans="1:9" ht="17.25">
      <c r="A328" s="9"/>
      <c r="G328" s="3"/>
      <c r="H328" s="55" t="str">
        <f>$H$110</f>
        <v>Soá cuoái kyø</v>
      </c>
      <c r="I328" s="55" t="str">
        <f>$I$110</f>
        <v>Soá ñaàu naêm</v>
      </c>
    </row>
    <row r="329" spans="1:9">
      <c r="A329" s="1" t="s">
        <v>17</v>
      </c>
      <c r="G329" s="3"/>
      <c r="H329" s="3">
        <v>1596736220</v>
      </c>
      <c r="I329" s="3"/>
    </row>
    <row r="330" spans="1:9">
      <c r="A330" s="1" t="s">
        <v>601</v>
      </c>
      <c r="G330" s="3"/>
      <c r="H330" s="3">
        <v>205405200</v>
      </c>
      <c r="I330" s="3"/>
    </row>
    <row r="331" spans="1:9">
      <c r="A331" s="1" t="s">
        <v>327</v>
      </c>
      <c r="G331" s="3"/>
      <c r="H331" s="3"/>
      <c r="I331" s="3">
        <v>166078000</v>
      </c>
    </row>
    <row r="332" spans="1:9">
      <c r="A332" s="1" t="s">
        <v>341</v>
      </c>
      <c r="G332" s="3"/>
      <c r="H332" s="3">
        <v>2039687540</v>
      </c>
      <c r="I332" s="3"/>
    </row>
    <row r="333" spans="1:9">
      <c r="A333" s="1" t="s">
        <v>22</v>
      </c>
      <c r="G333" s="3"/>
      <c r="H333" s="3">
        <v>419436074</v>
      </c>
      <c r="I333" s="3">
        <v>295484107</v>
      </c>
    </row>
    <row r="334" spans="1:9">
      <c r="A334" s="1" t="s">
        <v>373</v>
      </c>
      <c r="G334" s="3"/>
      <c r="H334" s="3"/>
      <c r="I334" s="3">
        <v>196900000</v>
      </c>
    </row>
    <row r="335" spans="1:9">
      <c r="A335" s="1" t="s">
        <v>381</v>
      </c>
      <c r="G335" s="3"/>
      <c r="H335" s="3"/>
      <c r="I335" s="3">
        <v>1627200000</v>
      </c>
    </row>
    <row r="336" spans="1:9">
      <c r="A336" s="1" t="s">
        <v>382</v>
      </c>
      <c r="G336" s="3"/>
      <c r="H336" s="3">
        <v>5568750</v>
      </c>
      <c r="I336" s="3">
        <v>89526305</v>
      </c>
    </row>
    <row r="337" spans="1:9">
      <c r="A337" s="1" t="s">
        <v>23</v>
      </c>
      <c r="G337" s="3"/>
      <c r="H337" s="3">
        <v>441450000</v>
      </c>
      <c r="I337" s="3">
        <v>76300000</v>
      </c>
    </row>
    <row r="338" spans="1:9" s="49" customFormat="1" ht="17.25">
      <c r="A338" s="47" t="s">
        <v>20</v>
      </c>
      <c r="B338" s="50"/>
      <c r="G338" s="52"/>
      <c r="H338" s="48">
        <f>SUM(H329:H337)</f>
        <v>4708283784</v>
      </c>
      <c r="I338" s="48">
        <f>SUM(I329:I337)</f>
        <v>2451488412</v>
      </c>
    </row>
    <row r="339" spans="1:9" ht="17.25">
      <c r="A339" s="9"/>
      <c r="B339" s="9"/>
      <c r="G339" s="3"/>
      <c r="H339" s="30"/>
      <c r="I339" s="30"/>
    </row>
    <row r="340" spans="1:9" ht="17.25">
      <c r="A340" s="9" t="s">
        <v>278</v>
      </c>
      <c r="B340" s="9"/>
      <c r="G340" s="3"/>
      <c r="H340" s="30"/>
      <c r="I340" s="30"/>
    </row>
    <row r="341" spans="1:9" ht="17.25">
      <c r="A341" s="9"/>
      <c r="B341" s="9"/>
      <c r="G341" s="3"/>
      <c r="H341" s="55" t="str">
        <f>$H$110</f>
        <v>Soá cuoái kyø</v>
      </c>
      <c r="I341" s="55" t="str">
        <f>$I$110</f>
        <v>Soá ñaàu naêm</v>
      </c>
    </row>
    <row r="342" spans="1:9" ht="17.25">
      <c r="A342" s="1" t="s">
        <v>569</v>
      </c>
      <c r="B342" s="9"/>
      <c r="G342" s="3"/>
      <c r="H342" s="3">
        <v>219560</v>
      </c>
      <c r="I342" s="3"/>
    </row>
    <row r="343" spans="1:9" ht="17.25">
      <c r="A343" s="47" t="s">
        <v>20</v>
      </c>
      <c r="B343" s="9"/>
      <c r="G343" s="3"/>
      <c r="H343" s="10">
        <f>SUM(H342:H342)</f>
        <v>219560</v>
      </c>
      <c r="I343" s="10">
        <f>SUM(I342:I342)</f>
        <v>0</v>
      </c>
    </row>
    <row r="344" spans="1:9" ht="17.25">
      <c r="B344" s="9"/>
      <c r="G344" s="3"/>
      <c r="H344" s="30"/>
      <c r="I344" s="30"/>
    </row>
    <row r="345" spans="1:9" ht="17.25">
      <c r="A345" s="9" t="s">
        <v>279</v>
      </c>
      <c r="G345" s="3"/>
    </row>
    <row r="346" spans="1:9" ht="17.25">
      <c r="A346" s="9"/>
      <c r="G346" s="3"/>
      <c r="H346" s="55" t="str">
        <f>$H$110</f>
        <v>Soá cuoái kyø</v>
      </c>
      <c r="I346" s="55" t="str">
        <f>$I$110</f>
        <v>Soá ñaàu naêm</v>
      </c>
    </row>
    <row r="347" spans="1:9">
      <c r="A347" s="1" t="s">
        <v>77</v>
      </c>
      <c r="G347" s="3"/>
      <c r="H347" s="3">
        <v>671078160</v>
      </c>
      <c r="I347" s="3">
        <v>183536336</v>
      </c>
    </row>
    <row r="348" spans="1:9">
      <c r="A348" s="1" t="s">
        <v>566</v>
      </c>
      <c r="G348" s="3"/>
      <c r="H348" s="3"/>
      <c r="I348" s="3">
        <v>1209671941</v>
      </c>
    </row>
    <row r="349" spans="1:9">
      <c r="A349" s="1" t="s">
        <v>78</v>
      </c>
      <c r="G349" s="3"/>
      <c r="H349" s="3">
        <v>1979794932</v>
      </c>
      <c r="I349" s="3"/>
    </row>
    <row r="350" spans="1:9">
      <c r="A350" s="1" t="s">
        <v>79</v>
      </c>
      <c r="G350" s="3"/>
      <c r="H350" s="3">
        <v>57570762</v>
      </c>
      <c r="I350" s="3">
        <v>204471400</v>
      </c>
    </row>
    <row r="351" spans="1:9" s="49" customFormat="1" ht="17.25">
      <c r="A351" s="47" t="s">
        <v>20</v>
      </c>
      <c r="B351" s="50"/>
      <c r="G351" s="52"/>
      <c r="H351" s="48">
        <f>SUM(H347:H350)</f>
        <v>2708443854</v>
      </c>
      <c r="I351" s="48">
        <f>SUM(I347:I350)</f>
        <v>1597679677</v>
      </c>
    </row>
    <row r="352" spans="1:9" ht="17.25">
      <c r="A352" s="9"/>
      <c r="B352" s="9"/>
      <c r="G352" s="3"/>
      <c r="H352" s="10"/>
      <c r="I352" s="10"/>
    </row>
    <row r="353" spans="1:9" ht="17.25">
      <c r="A353" s="9" t="s">
        <v>280</v>
      </c>
      <c r="G353" s="3"/>
      <c r="H353" s="3"/>
    </row>
    <row r="354" spans="1:9" ht="17.25">
      <c r="A354" s="9"/>
      <c r="G354" s="3"/>
      <c r="H354" s="55" t="str">
        <f>$H$110</f>
        <v>Soá cuoái kyø</v>
      </c>
      <c r="I354" s="55" t="str">
        <f>$I$110</f>
        <v>Soá ñaàu naêm</v>
      </c>
    </row>
    <row r="355" spans="1:9" ht="17.25">
      <c r="A355" s="1" t="s">
        <v>333</v>
      </c>
      <c r="B355" s="9"/>
      <c r="G355" s="3"/>
      <c r="H355" s="48">
        <v>8262948504</v>
      </c>
      <c r="I355" s="48">
        <v>11512934375</v>
      </c>
    </row>
    <row r="356" spans="1:9" ht="17.25">
      <c r="B356" s="9"/>
      <c r="G356" s="3"/>
      <c r="H356" s="48"/>
      <c r="I356" s="48"/>
    </row>
    <row r="357" spans="1:9" ht="17.25">
      <c r="A357" s="9" t="s">
        <v>281</v>
      </c>
      <c r="G357" s="3"/>
    </row>
    <row r="358" spans="1:9" ht="17.25">
      <c r="A358" s="9"/>
      <c r="G358" s="3"/>
      <c r="H358" s="55" t="str">
        <f>$H$110</f>
        <v>Soá cuoái kyø</v>
      </c>
      <c r="I358" s="55" t="str">
        <f>$I$110</f>
        <v>Soá ñaàu naêm</v>
      </c>
    </row>
    <row r="359" spans="1:9">
      <c r="A359" s="1" t="s">
        <v>76</v>
      </c>
      <c r="G359" s="3"/>
      <c r="H359" s="3">
        <v>30925897987</v>
      </c>
      <c r="I359" s="3">
        <v>30276786876</v>
      </c>
    </row>
    <row r="360" spans="1:9">
      <c r="A360" s="1" t="s">
        <v>295</v>
      </c>
      <c r="G360" s="3"/>
      <c r="H360" s="3"/>
      <c r="I360" s="3">
        <v>16727047</v>
      </c>
    </row>
    <row r="361" spans="1:9">
      <c r="A361" s="1" t="s">
        <v>296</v>
      </c>
      <c r="G361" s="3"/>
      <c r="H361" s="3"/>
      <c r="I361" s="3">
        <v>50287352</v>
      </c>
    </row>
    <row r="362" spans="1:9" s="49" customFormat="1" ht="17.25">
      <c r="A362" s="47" t="s">
        <v>20</v>
      </c>
      <c r="B362" s="50"/>
      <c r="G362" s="52"/>
      <c r="H362" s="48">
        <f>SUM(H359:H361)</f>
        <v>30925897987</v>
      </c>
      <c r="I362" s="48">
        <f>SUM(I359:I361)</f>
        <v>30343801275</v>
      </c>
    </row>
    <row r="364" spans="1:9" ht="17.25">
      <c r="A364" s="9" t="s">
        <v>282</v>
      </c>
      <c r="G364" s="3"/>
    </row>
    <row r="365" spans="1:9" ht="17.25">
      <c r="A365" s="9"/>
      <c r="G365" s="3"/>
      <c r="H365" s="55" t="str">
        <f>$H$110</f>
        <v>Soá cuoái kyø</v>
      </c>
      <c r="I365" s="55" t="str">
        <f>$I$110</f>
        <v>Soá ñaàu naêm</v>
      </c>
    </row>
    <row r="366" spans="1:9">
      <c r="A366" s="1" t="s">
        <v>97</v>
      </c>
      <c r="G366" s="3"/>
      <c r="H366" s="3">
        <v>68746230</v>
      </c>
      <c r="I366" s="3">
        <v>119368410</v>
      </c>
    </row>
    <row r="367" spans="1:9">
      <c r="A367" s="1" t="s">
        <v>610</v>
      </c>
      <c r="G367" s="3"/>
      <c r="H367" s="3">
        <v>153900</v>
      </c>
      <c r="I367" s="3"/>
    </row>
    <row r="368" spans="1:9">
      <c r="A368" s="1" t="s">
        <v>374</v>
      </c>
      <c r="G368" s="3"/>
      <c r="H368" s="3"/>
      <c r="I368" s="3">
        <v>41519980</v>
      </c>
    </row>
    <row r="369" spans="1:9">
      <c r="A369" s="1" t="s">
        <v>386</v>
      </c>
      <c r="G369" s="3"/>
      <c r="H369" s="3">
        <v>3370346</v>
      </c>
      <c r="I369" s="3">
        <v>128048</v>
      </c>
    </row>
    <row r="370" spans="1:9">
      <c r="A370" s="1" t="s">
        <v>342</v>
      </c>
      <c r="G370" s="3"/>
      <c r="H370" s="3"/>
      <c r="I370" s="3"/>
    </row>
    <row r="371" spans="1:9">
      <c r="A371" s="1" t="s">
        <v>297</v>
      </c>
      <c r="G371" s="3"/>
      <c r="H371" s="69">
        <v>1950000</v>
      </c>
      <c r="I371" s="69">
        <v>1950000</v>
      </c>
    </row>
    <row r="372" spans="1:9">
      <c r="A372" s="1" t="s">
        <v>345</v>
      </c>
      <c r="G372" s="3"/>
      <c r="H372" s="69">
        <v>1950000</v>
      </c>
      <c r="I372" s="69">
        <v>1950000</v>
      </c>
    </row>
    <row r="373" spans="1:9">
      <c r="A373" s="1" t="s">
        <v>385</v>
      </c>
      <c r="G373" s="3"/>
      <c r="H373" s="69">
        <v>1950000</v>
      </c>
      <c r="I373" s="69">
        <v>1950000</v>
      </c>
    </row>
    <row r="374" spans="1:9">
      <c r="A374" s="1" t="s">
        <v>98</v>
      </c>
      <c r="G374" s="3"/>
      <c r="H374" s="3">
        <v>673076641</v>
      </c>
      <c r="I374" s="3">
        <v>673076641</v>
      </c>
    </row>
    <row r="375" spans="1:9" s="49" customFormat="1" ht="17.25">
      <c r="A375" s="47" t="s">
        <v>20</v>
      </c>
      <c r="B375" s="50"/>
      <c r="G375" s="52"/>
      <c r="H375" s="48">
        <f>SUM(H366:H374)</f>
        <v>751197117</v>
      </c>
      <c r="I375" s="48">
        <f>SUM(I366:I374)</f>
        <v>839943079</v>
      </c>
    </row>
    <row r="376" spans="1:9" s="49" customFormat="1" ht="17.25">
      <c r="A376" s="47"/>
      <c r="B376" s="50"/>
      <c r="G376" s="52"/>
      <c r="H376" s="48"/>
      <c r="I376" s="48"/>
    </row>
    <row r="377" spans="1:9" s="49" customFormat="1" ht="17.25">
      <c r="A377" s="47"/>
      <c r="B377" s="50"/>
      <c r="G377" s="52"/>
      <c r="H377" s="55" t="str">
        <f>$H$110</f>
        <v>Soá cuoái kyø</v>
      </c>
      <c r="I377" s="55" t="str">
        <f>$I$110</f>
        <v>Soá ñaàu naêm</v>
      </c>
    </row>
    <row r="378" spans="1:9" ht="17.25">
      <c r="A378" s="9" t="s">
        <v>283</v>
      </c>
      <c r="B378" s="9"/>
      <c r="G378" s="3"/>
      <c r="H378" s="53">
        <v>742350627</v>
      </c>
      <c r="I378" s="53">
        <f>11000000+1291831604+824959023</f>
        <v>2127790627</v>
      </c>
    </row>
    <row r="379" spans="1:9" ht="17.25">
      <c r="A379" s="9"/>
      <c r="B379" s="9"/>
      <c r="G379" s="3"/>
      <c r="H379" s="53"/>
      <c r="I379" s="53"/>
    </row>
    <row r="380" spans="1:9" ht="17.25" hidden="1">
      <c r="A380" s="9"/>
      <c r="B380" s="9"/>
      <c r="G380" s="3"/>
      <c r="H380" s="55" t="str">
        <f>$H$110</f>
        <v>Soá cuoái kyø</v>
      </c>
      <c r="I380" s="55" t="str">
        <f>$I$110</f>
        <v>Soá ñaàu naêm</v>
      </c>
    </row>
    <row r="381" spans="1:9" ht="17.25" hidden="1">
      <c r="A381" s="9" t="s">
        <v>299</v>
      </c>
      <c r="B381" s="9"/>
      <c r="G381" s="3"/>
      <c r="H381" s="53"/>
      <c r="I381" s="53"/>
    </row>
    <row r="382" spans="1:9" ht="17.25" hidden="1">
      <c r="B382" s="9"/>
      <c r="G382" s="3"/>
      <c r="H382" s="3"/>
      <c r="I382" s="3"/>
    </row>
    <row r="383" spans="1:9" ht="17.25" hidden="1">
      <c r="A383" s="9" t="s">
        <v>284</v>
      </c>
      <c r="B383" s="9"/>
      <c r="G383" s="3"/>
    </row>
    <row r="384" spans="1:9" ht="17.25" hidden="1">
      <c r="A384" s="9"/>
      <c r="B384" s="9"/>
      <c r="G384" s="3"/>
      <c r="H384" s="55" t="str">
        <f>$H$110</f>
        <v>Soá cuoái kyø</v>
      </c>
      <c r="I384" s="55" t="str">
        <f>$I$110</f>
        <v>Soá ñaàu naêm</v>
      </c>
    </row>
    <row r="385" spans="1:9" ht="17.25" hidden="1">
      <c r="B385" s="9"/>
      <c r="G385" s="3"/>
      <c r="H385" s="48"/>
      <c r="I385" s="48"/>
    </row>
    <row r="386" spans="1:9" s="49" customFormat="1" ht="17.25" hidden="1">
      <c r="A386" s="47"/>
      <c r="B386" s="50"/>
      <c r="G386" s="52"/>
      <c r="H386" s="48"/>
      <c r="I386" s="48"/>
    </row>
    <row r="387" spans="1:9" ht="17.25">
      <c r="A387" s="9" t="s">
        <v>285</v>
      </c>
      <c r="G387" s="3"/>
    </row>
    <row r="388" spans="1:9" ht="17.25">
      <c r="A388" s="9"/>
      <c r="G388" s="3"/>
      <c r="H388" s="55" t="str">
        <f>$H$110</f>
        <v>Soá cuoái kyø</v>
      </c>
      <c r="I388" s="55" t="str">
        <f>$I$110</f>
        <v>Soá ñaàu naêm</v>
      </c>
    </row>
    <row r="389" spans="1:9">
      <c r="A389" s="1" t="s">
        <v>267</v>
      </c>
      <c r="G389" s="3"/>
      <c r="H389" s="3">
        <v>10000000000</v>
      </c>
      <c r="I389" s="3">
        <v>10000000000</v>
      </c>
    </row>
    <row r="390" spans="1:9" s="49" customFormat="1" ht="17.25">
      <c r="A390" s="47" t="s">
        <v>20</v>
      </c>
      <c r="B390" s="50"/>
      <c r="G390" s="52"/>
      <c r="H390" s="48">
        <f>SUM(H389:H389)</f>
        <v>10000000000</v>
      </c>
      <c r="I390" s="48">
        <f>SUM(I389:I389)</f>
        <v>10000000000</v>
      </c>
    </row>
    <row r="391" spans="1:9">
      <c r="A391" s="4"/>
      <c r="B391" s="4"/>
      <c r="C391" s="4"/>
      <c r="D391" s="4"/>
      <c r="E391" s="4"/>
      <c r="F391" s="4"/>
      <c r="G391" s="4"/>
      <c r="H391" s="34"/>
      <c r="I391" s="34"/>
    </row>
    <row r="392" spans="1:9" hidden="1">
      <c r="A392" s="4"/>
      <c r="B392" s="4"/>
      <c r="C392" s="4"/>
      <c r="D392" s="4"/>
      <c r="E392" s="4"/>
      <c r="F392" s="4"/>
      <c r="G392" s="4"/>
      <c r="H392" s="55" t="str">
        <f>$H$110</f>
        <v>Soá cuoái kyø</v>
      </c>
      <c r="I392" s="55" t="str">
        <f>$I$110</f>
        <v>Soá ñaàu naêm</v>
      </c>
    </row>
    <row r="393" spans="1:9" ht="17.25" hidden="1">
      <c r="A393" s="25" t="s">
        <v>286</v>
      </c>
      <c r="B393" s="25"/>
      <c r="C393" s="25"/>
      <c r="D393" s="25"/>
      <c r="E393" s="25"/>
      <c r="F393" s="25"/>
      <c r="G393" s="25"/>
      <c r="H393" s="48"/>
      <c r="I393" s="48"/>
    </row>
    <row r="394" spans="1:9" ht="17.25" hidden="1">
      <c r="A394" s="25"/>
      <c r="B394" s="25"/>
      <c r="C394" s="25"/>
      <c r="D394" s="25"/>
      <c r="E394" s="25"/>
      <c r="F394" s="25"/>
      <c r="G394" s="25"/>
      <c r="H394" s="48"/>
      <c r="I394" s="48"/>
    </row>
    <row r="395" spans="1:9" ht="17.25" hidden="1">
      <c r="A395" s="25"/>
      <c r="B395" s="25"/>
      <c r="C395" s="25"/>
      <c r="D395" s="25"/>
      <c r="E395" s="25"/>
      <c r="F395" s="25"/>
      <c r="G395" s="25"/>
      <c r="H395" s="55" t="s">
        <v>323</v>
      </c>
      <c r="I395" s="55" t="s">
        <v>324</v>
      </c>
    </row>
    <row r="396" spans="1:9" ht="17.25" hidden="1">
      <c r="A396" s="9" t="s">
        <v>287</v>
      </c>
      <c r="B396" s="21"/>
      <c r="C396" s="21"/>
      <c r="D396" s="21"/>
      <c r="E396" s="21"/>
      <c r="F396" s="21"/>
      <c r="G396" s="39"/>
      <c r="H396" s="48">
        <v>0</v>
      </c>
      <c r="I396" s="48">
        <v>0</v>
      </c>
    </row>
    <row r="397" spans="1:9" hidden="1"/>
    <row r="405" spans="1:10" ht="17.25">
      <c r="A405" s="9" t="s">
        <v>288</v>
      </c>
    </row>
    <row r="406" spans="1:10" ht="12" customHeight="1"/>
    <row r="407" spans="1:10" ht="51.75">
      <c r="A407" s="6" t="s">
        <v>137</v>
      </c>
      <c r="B407" s="6" t="s">
        <v>227</v>
      </c>
      <c r="C407" s="6" t="s">
        <v>271</v>
      </c>
      <c r="D407" s="6" t="s">
        <v>272</v>
      </c>
      <c r="E407" s="6"/>
      <c r="F407" s="6"/>
      <c r="G407" s="6" t="s">
        <v>273</v>
      </c>
      <c r="H407" s="6" t="s">
        <v>274</v>
      </c>
      <c r="I407" s="6" t="s">
        <v>325</v>
      </c>
    </row>
    <row r="408" spans="1:10" ht="17.25">
      <c r="A408" s="2">
        <v>1</v>
      </c>
      <c r="B408" s="2">
        <v>2</v>
      </c>
      <c r="C408" s="2">
        <v>3</v>
      </c>
      <c r="D408" s="2">
        <v>4</v>
      </c>
      <c r="E408" s="2"/>
      <c r="F408" s="2"/>
      <c r="G408" s="2">
        <v>5</v>
      </c>
      <c r="H408" s="2">
        <v>6</v>
      </c>
      <c r="I408" s="2">
        <v>7</v>
      </c>
    </row>
    <row r="409" spans="1:10" ht="17.25">
      <c r="A409" s="16" t="s">
        <v>240</v>
      </c>
      <c r="B409" s="80">
        <v>64999970000</v>
      </c>
      <c r="C409" s="80">
        <v>9081974157</v>
      </c>
      <c r="D409" s="80">
        <v>4248320716</v>
      </c>
      <c r="E409" s="80">
        <v>0</v>
      </c>
      <c r="F409" s="80">
        <v>0</v>
      </c>
      <c r="G409" s="81">
        <v>0</v>
      </c>
      <c r="H409" s="80">
        <v>14498923636</v>
      </c>
      <c r="I409" s="61">
        <v>-50000000</v>
      </c>
    </row>
    <row r="410" spans="1:10">
      <c r="A410" s="14" t="s">
        <v>269</v>
      </c>
      <c r="B410" s="57"/>
      <c r="C410" s="57">
        <v>1924904387</v>
      </c>
      <c r="D410" s="57">
        <v>824959023</v>
      </c>
      <c r="E410" s="57"/>
      <c r="F410" s="57"/>
      <c r="G410" s="58">
        <v>33726033</v>
      </c>
      <c r="H410" s="57">
        <v>27498634096</v>
      </c>
      <c r="I410" s="57"/>
    </row>
    <row r="411" spans="1:10">
      <c r="A411" s="14" t="s">
        <v>270</v>
      </c>
      <c r="B411" s="57"/>
      <c r="C411" s="57"/>
      <c r="D411" s="57"/>
      <c r="E411" s="57"/>
      <c r="F411" s="57"/>
      <c r="G411" s="58">
        <v>-33726033</v>
      </c>
      <c r="H411" s="58">
        <v>-26863745138</v>
      </c>
      <c r="I411" s="57"/>
    </row>
    <row r="412" spans="1:10" ht="17.25">
      <c r="A412" s="59" t="s">
        <v>268</v>
      </c>
      <c r="B412" s="60">
        <v>64999970000</v>
      </c>
      <c r="C412" s="60">
        <v>11006878544</v>
      </c>
      <c r="D412" s="60">
        <v>5073279739</v>
      </c>
      <c r="E412" s="60">
        <v>0</v>
      </c>
      <c r="F412" s="60">
        <v>0</v>
      </c>
      <c r="G412" s="61">
        <v>0</v>
      </c>
      <c r="H412" s="60">
        <v>15133812594</v>
      </c>
      <c r="I412" s="61">
        <f t="shared" ref="I412" si="5">I409+I410-I411</f>
        <v>-50000000</v>
      </c>
    </row>
    <row r="413" spans="1:10" ht="17.25">
      <c r="A413" s="59"/>
      <c r="B413" s="60"/>
      <c r="C413" s="57"/>
      <c r="D413" s="57"/>
      <c r="E413" s="57"/>
      <c r="F413" s="57"/>
      <c r="G413" s="58"/>
      <c r="H413" s="57"/>
      <c r="I413" s="62"/>
    </row>
    <row r="414" spans="1:10" ht="17.25">
      <c r="A414" s="59" t="s">
        <v>346</v>
      </c>
      <c r="B414" s="60">
        <f>B412</f>
        <v>64999970000</v>
      </c>
      <c r="C414" s="60">
        <f t="shared" ref="C414:I414" si="6">C412</f>
        <v>11006878544</v>
      </c>
      <c r="D414" s="60">
        <f t="shared" si="6"/>
        <v>5073279739</v>
      </c>
      <c r="E414" s="60">
        <f t="shared" si="6"/>
        <v>0</v>
      </c>
      <c r="F414" s="60">
        <f t="shared" si="6"/>
        <v>0</v>
      </c>
      <c r="G414" s="60">
        <f t="shared" si="6"/>
        <v>0</v>
      </c>
      <c r="H414" s="60">
        <f t="shared" si="6"/>
        <v>15133812594</v>
      </c>
      <c r="I414" s="61">
        <f t="shared" si="6"/>
        <v>-50000000</v>
      </c>
      <c r="J414" s="9"/>
    </row>
    <row r="415" spans="1:10">
      <c r="A415" s="14" t="s">
        <v>269</v>
      </c>
      <c r="B415" s="57"/>
      <c r="C415" s="57"/>
      <c r="D415" s="57"/>
      <c r="E415" s="57"/>
      <c r="F415" s="57"/>
      <c r="G415" s="58"/>
      <c r="H415" s="57">
        <v>7123607864</v>
      </c>
      <c r="I415" s="57"/>
    </row>
    <row r="416" spans="1:10">
      <c r="A416" s="14" t="s">
        <v>270</v>
      </c>
      <c r="B416" s="57"/>
      <c r="C416" s="57"/>
      <c r="D416" s="57"/>
      <c r="E416" s="57"/>
      <c r="F416" s="57"/>
      <c r="G416" s="58"/>
      <c r="H416" s="58"/>
      <c r="I416" s="57"/>
    </row>
    <row r="417" spans="1:9" ht="17.25">
      <c r="A417" s="32" t="s">
        <v>368</v>
      </c>
      <c r="B417" s="63">
        <f>B414+B415+B416</f>
        <v>64999970000</v>
      </c>
      <c r="C417" s="63">
        <f>C414+C415+C416</f>
        <v>11006878544</v>
      </c>
      <c r="D417" s="63">
        <f>D414+D415+D416</f>
        <v>5073279739</v>
      </c>
      <c r="E417" s="63">
        <f>E414+E415-E416</f>
        <v>0</v>
      </c>
      <c r="F417" s="63">
        <f>F414+F415-F416</f>
        <v>0</v>
      </c>
      <c r="G417" s="63">
        <f>G414+G415+G416</f>
        <v>0</v>
      </c>
      <c r="H417" s="63">
        <f>H414+H415+H416</f>
        <v>22257420458</v>
      </c>
      <c r="I417" s="82">
        <f>I414+I415+I416</f>
        <v>-50000000</v>
      </c>
    </row>
    <row r="418" spans="1:9" ht="19.5" customHeight="1">
      <c r="A418" s="4"/>
      <c r="B418" s="5"/>
      <c r="C418" s="5"/>
      <c r="D418" s="5"/>
      <c r="E418" s="5"/>
      <c r="F418" s="5"/>
      <c r="G418" s="5"/>
      <c r="H418" s="5"/>
      <c r="I418" s="26"/>
    </row>
    <row r="419" spans="1:9" ht="17.25">
      <c r="A419" s="9" t="s">
        <v>80</v>
      </c>
      <c r="H419" s="55" t="str">
        <f>$H$110</f>
        <v>Soá cuoái kyø</v>
      </c>
      <c r="I419" s="55" t="str">
        <f>$I$110</f>
        <v>Soá ñaàu naêm</v>
      </c>
    </row>
    <row r="420" spans="1:9">
      <c r="A420" s="1" t="s">
        <v>99</v>
      </c>
      <c r="H420" s="3">
        <f>B417/10000</f>
        <v>6499997</v>
      </c>
      <c r="I420" s="3">
        <f>B414/10000</f>
        <v>6499997</v>
      </c>
    </row>
    <row r="421" spans="1:9">
      <c r="A421" s="1" t="s">
        <v>100</v>
      </c>
      <c r="H421" s="3"/>
      <c r="I421" s="3"/>
    </row>
    <row r="422" spans="1:9">
      <c r="A422" s="1" t="s">
        <v>238</v>
      </c>
      <c r="H422" s="3">
        <f>H420</f>
        <v>6499997</v>
      </c>
      <c r="I422" s="3">
        <f>I420</f>
        <v>6499997</v>
      </c>
    </row>
    <row r="423" spans="1:9">
      <c r="A423" s="1" t="s">
        <v>239</v>
      </c>
      <c r="H423" s="3"/>
      <c r="I423" s="3"/>
    </row>
    <row r="424" spans="1:9">
      <c r="A424" s="1" t="s">
        <v>101</v>
      </c>
      <c r="H424" s="3"/>
      <c r="I424" s="3"/>
    </row>
    <row r="425" spans="1:9">
      <c r="A425" s="1" t="s">
        <v>238</v>
      </c>
      <c r="H425" s="38"/>
      <c r="I425" s="38"/>
    </row>
    <row r="426" spans="1:9">
      <c r="A426" s="1" t="s">
        <v>239</v>
      </c>
      <c r="H426" s="3"/>
      <c r="I426" s="3"/>
    </row>
    <row r="427" spans="1:9">
      <c r="A427" s="1" t="s">
        <v>102</v>
      </c>
      <c r="H427" s="3"/>
      <c r="I427" s="3"/>
    </row>
    <row r="428" spans="1:9">
      <c r="A428" s="1" t="s">
        <v>238</v>
      </c>
      <c r="H428" s="3">
        <f>H422</f>
        <v>6499997</v>
      </c>
      <c r="I428" s="3">
        <f>I422</f>
        <v>6499997</v>
      </c>
    </row>
    <row r="429" spans="1:9">
      <c r="A429" s="1" t="s">
        <v>239</v>
      </c>
      <c r="H429" s="3"/>
      <c r="I429" s="3"/>
    </row>
    <row r="430" spans="1:9" ht="9.75" customHeight="1">
      <c r="H430" s="3"/>
      <c r="I430" s="3"/>
    </row>
    <row r="431" spans="1:9">
      <c r="A431" s="1" t="s">
        <v>103</v>
      </c>
      <c r="H431" s="3"/>
      <c r="I431" s="3"/>
    </row>
    <row r="432" spans="1:9" ht="11.25" customHeight="1"/>
    <row r="433" spans="1:9" ht="17.25">
      <c r="A433" s="9" t="s">
        <v>253</v>
      </c>
    </row>
    <row r="434" spans="1:9" ht="11.25" customHeight="1">
      <c r="H434" s="30"/>
      <c r="I434" s="30"/>
    </row>
    <row r="435" spans="1:9" ht="17.25">
      <c r="A435" s="9" t="s">
        <v>81</v>
      </c>
      <c r="H435" s="86" t="s">
        <v>616</v>
      </c>
      <c r="I435" s="86" t="s">
        <v>617</v>
      </c>
    </row>
    <row r="436" spans="1:9">
      <c r="A436" s="1" t="s">
        <v>83</v>
      </c>
      <c r="H436" s="3">
        <v>84265580810</v>
      </c>
      <c r="I436" s="3">
        <v>85727796145</v>
      </c>
    </row>
    <row r="437" spans="1:9">
      <c r="A437" s="1" t="s">
        <v>388</v>
      </c>
      <c r="H437" s="3">
        <v>435781818</v>
      </c>
      <c r="I437" s="3"/>
    </row>
    <row r="438" spans="1:9" s="49" customFormat="1" ht="17.25">
      <c r="A438" s="47" t="s">
        <v>20</v>
      </c>
      <c r="H438" s="48">
        <f>SUM(H436:H437)</f>
        <v>84701362628</v>
      </c>
      <c r="I438" s="48">
        <f>SUM(I436:I437)</f>
        <v>85727796145</v>
      </c>
    </row>
    <row r="439" spans="1:9">
      <c r="H439" s="3"/>
    </row>
    <row r="440" spans="1:9" ht="17.25">
      <c r="A440" s="9" t="s">
        <v>82</v>
      </c>
      <c r="H440" s="83" t="str">
        <f>$H$435</f>
        <v>Kyø naøy</v>
      </c>
      <c r="I440" s="83" t="str">
        <f>$I$435</f>
        <v>Kyø tröôùc</v>
      </c>
    </row>
    <row r="441" spans="1:9">
      <c r="A441" s="1" t="s">
        <v>104</v>
      </c>
      <c r="H441" s="3">
        <v>73975013083</v>
      </c>
      <c r="I441" s="3">
        <v>74217008289</v>
      </c>
    </row>
    <row r="442" spans="1:9">
      <c r="A442" s="1" t="s">
        <v>389</v>
      </c>
      <c r="H442" s="3">
        <v>441174771</v>
      </c>
      <c r="I442" s="3"/>
    </row>
    <row r="443" spans="1:9" s="49" customFormat="1" ht="17.25">
      <c r="A443" s="47" t="s">
        <v>20</v>
      </c>
      <c r="H443" s="48">
        <f>SUM(H441:H442)</f>
        <v>74416187854</v>
      </c>
      <c r="I443" s="48">
        <f>SUM(I441:I442)</f>
        <v>74217008289</v>
      </c>
    </row>
    <row r="444" spans="1:9" ht="12.75" customHeight="1"/>
    <row r="445" spans="1:9" ht="17.25">
      <c r="A445" s="9" t="s">
        <v>84</v>
      </c>
      <c r="H445" s="83" t="str">
        <f>$H$435</f>
        <v>Kyø naøy</v>
      </c>
      <c r="I445" s="83" t="str">
        <f>$I$435</f>
        <v>Kyø tröôùc</v>
      </c>
    </row>
    <row r="446" spans="1:9">
      <c r="A446" s="1" t="s">
        <v>105</v>
      </c>
      <c r="G446" s="3"/>
      <c r="H446" s="3">
        <v>9108040</v>
      </c>
      <c r="I446" s="3">
        <v>10415712</v>
      </c>
    </row>
    <row r="447" spans="1:9">
      <c r="A447" s="1" t="s">
        <v>106</v>
      </c>
      <c r="G447" s="3"/>
      <c r="H447" s="3">
        <v>100000000</v>
      </c>
      <c r="I447" s="3">
        <v>184688000</v>
      </c>
    </row>
    <row r="448" spans="1:9">
      <c r="A448" s="1" t="s">
        <v>107</v>
      </c>
      <c r="H448" s="40">
        <v>-18727024</v>
      </c>
      <c r="I448" s="3">
        <v>18218457</v>
      </c>
    </row>
    <row r="449" spans="1:9" hidden="1">
      <c r="A449" s="1" t="s">
        <v>347</v>
      </c>
      <c r="H449" s="3"/>
      <c r="I449" s="3"/>
    </row>
    <row r="450" spans="1:9" s="49" customFormat="1" ht="17.25">
      <c r="A450" s="47" t="s">
        <v>20</v>
      </c>
      <c r="B450" s="50"/>
      <c r="H450" s="48">
        <f>SUM(H446:H449)</f>
        <v>90381016</v>
      </c>
      <c r="I450" s="48">
        <f>SUM(I446:I449)</f>
        <v>213322169</v>
      </c>
    </row>
    <row r="452" spans="1:9" ht="17.25">
      <c r="A452" s="9" t="s">
        <v>85</v>
      </c>
      <c r="H452" s="84" t="str">
        <f>H435</f>
        <v>Kyø naøy</v>
      </c>
      <c r="I452" s="84" t="str">
        <f>I435</f>
        <v>Kyø tröôùc</v>
      </c>
    </row>
    <row r="453" spans="1:9">
      <c r="A453" s="1" t="s">
        <v>108</v>
      </c>
      <c r="G453" s="3"/>
      <c r="H453" s="3">
        <v>849224108</v>
      </c>
      <c r="I453" s="3">
        <v>2020841706</v>
      </c>
    </row>
    <row r="454" spans="1:9">
      <c r="A454" s="1" t="s">
        <v>109</v>
      </c>
      <c r="G454" s="3"/>
      <c r="H454" s="3">
        <v>160804124</v>
      </c>
      <c r="I454" s="3">
        <v>37274156</v>
      </c>
    </row>
    <row r="455" spans="1:9">
      <c r="A455" s="1" t="s">
        <v>241</v>
      </c>
      <c r="H455" s="3">
        <v>128911</v>
      </c>
      <c r="I455" s="3"/>
    </row>
    <row r="456" spans="1:9" s="49" customFormat="1" ht="17.25">
      <c r="A456" s="47" t="s">
        <v>20</v>
      </c>
      <c r="B456" s="50"/>
      <c r="H456" s="54">
        <f>SUM(H453:H455)</f>
        <v>1010157143</v>
      </c>
      <c r="I456" s="54">
        <f>SUM(I453:I455)</f>
        <v>2058115862</v>
      </c>
    </row>
    <row r="457" spans="1:9" s="49" customFormat="1" ht="17.25">
      <c r="A457" s="47"/>
      <c r="B457" s="50"/>
      <c r="H457" s="54"/>
      <c r="I457" s="54"/>
    </row>
    <row r="458" spans="1:9">
      <c r="H458" s="83" t="str">
        <f>$H$435</f>
        <v>Kyø naøy</v>
      </c>
      <c r="I458" s="83" t="str">
        <f>$I$435</f>
        <v>Kyø tröôùc</v>
      </c>
    </row>
    <row r="459" spans="1:9" ht="17.25">
      <c r="A459" s="9" t="s">
        <v>86</v>
      </c>
      <c r="H459" s="48">
        <v>926202574</v>
      </c>
      <c r="I459" s="48">
        <v>817285628</v>
      </c>
    </row>
    <row r="460" spans="1:9" ht="17.25" customHeight="1">
      <c r="H460" s="3"/>
      <c r="I460" s="3"/>
    </row>
    <row r="461" spans="1:9">
      <c r="H461" s="83" t="str">
        <f>$H$435</f>
        <v>Kyø naøy</v>
      </c>
      <c r="I461" s="83" t="str">
        <f>$I$435</f>
        <v>Kyø tröôùc</v>
      </c>
    </row>
    <row r="462" spans="1:9" ht="17.25">
      <c r="A462" s="9" t="s">
        <v>87</v>
      </c>
      <c r="H462" s="48">
        <v>2649232453</v>
      </c>
      <c r="I462" s="48">
        <v>2389569837</v>
      </c>
    </row>
    <row r="464" spans="1:9" ht="17.25">
      <c r="A464" s="9" t="s">
        <v>88</v>
      </c>
      <c r="H464" s="83" t="str">
        <f>$H$435</f>
        <v>Kyø naøy</v>
      </c>
      <c r="I464" s="83" t="str">
        <f>$I$435</f>
        <v>Kyø tröôùc</v>
      </c>
    </row>
    <row r="465" spans="1:9">
      <c r="A465" s="1" t="s">
        <v>110</v>
      </c>
      <c r="H465" s="3"/>
      <c r="I465" s="3">
        <v>27300000</v>
      </c>
    </row>
    <row r="466" spans="1:9">
      <c r="A466" s="1" t="s">
        <v>575</v>
      </c>
      <c r="G466" s="3"/>
      <c r="H466" s="3">
        <v>3757849622</v>
      </c>
      <c r="I466" s="3">
        <f>3700106759+302702272</f>
        <v>4002809031</v>
      </c>
    </row>
    <row r="467" spans="1:9" s="49" customFormat="1" ht="17.25">
      <c r="A467" s="47" t="s">
        <v>20</v>
      </c>
      <c r="B467" s="50"/>
      <c r="H467" s="48">
        <f>SUM(H465:H466)</f>
        <v>3757849622</v>
      </c>
      <c r="I467" s="48">
        <f>SUM(I465:I466)</f>
        <v>4030109031</v>
      </c>
    </row>
    <row r="469" spans="1:9" ht="17.25">
      <c r="A469" s="9" t="s">
        <v>89</v>
      </c>
      <c r="H469" s="83" t="str">
        <f>$H$435</f>
        <v>Kyø naøy</v>
      </c>
      <c r="I469" s="83" t="str">
        <f>$I$435</f>
        <v>Kyø tröôùc</v>
      </c>
    </row>
    <row r="470" spans="1:9">
      <c r="A470" s="1" t="s">
        <v>290</v>
      </c>
      <c r="H470" s="3">
        <v>2714085</v>
      </c>
      <c r="I470" s="3">
        <v>11560340</v>
      </c>
    </row>
    <row r="471" spans="1:9">
      <c r="A471" s="1" t="s">
        <v>608</v>
      </c>
      <c r="H471" s="3">
        <v>1526718131</v>
      </c>
      <c r="I471" s="3">
        <v>152886322</v>
      </c>
    </row>
    <row r="472" spans="1:9" s="49" customFormat="1" ht="17.25">
      <c r="A472" s="47" t="s">
        <v>20</v>
      </c>
      <c r="B472" s="50"/>
      <c r="H472" s="48">
        <f>SUM(H470:H471)</f>
        <v>1529432216</v>
      </c>
      <c r="I472" s="48">
        <f>SUM(I470:I471)</f>
        <v>164446662</v>
      </c>
    </row>
    <row r="473" spans="1:9" ht="17.25">
      <c r="A473" s="35"/>
      <c r="B473" s="9"/>
      <c r="H473" s="10"/>
      <c r="I473" s="10"/>
    </row>
    <row r="474" spans="1:9" ht="17.25">
      <c r="A474" s="9" t="s">
        <v>90</v>
      </c>
    </row>
    <row r="475" spans="1:9" ht="17.25">
      <c r="A475" s="9"/>
      <c r="H475" s="83" t="str">
        <f>$H$435</f>
        <v>Kyø naøy</v>
      </c>
      <c r="I475" s="83" t="str">
        <f>$I$435</f>
        <v>Kyø tröôùc</v>
      </c>
    </row>
    <row r="476" spans="1:9">
      <c r="A476" s="1" t="s">
        <v>111</v>
      </c>
      <c r="H476" s="3">
        <f>H438-H443+H450-H456-H459-H462-H472+H467</f>
        <v>8018381026</v>
      </c>
      <c r="I476" s="3">
        <f>I438-I443+I450-I456-I459-I462-I472+I467</f>
        <v>10324801067</v>
      </c>
    </row>
    <row r="477" spans="1:9">
      <c r="A477" s="1" t="s">
        <v>332</v>
      </c>
      <c r="H477" s="40">
        <f>H478-H480-H479</f>
        <v>-99201300</v>
      </c>
      <c r="I477" s="40">
        <f>I478-I479-I480</f>
        <v>-90968000</v>
      </c>
    </row>
    <row r="478" spans="1:9">
      <c r="A478" s="1" t="s">
        <v>134</v>
      </c>
      <c r="H478" s="3">
        <v>798700</v>
      </c>
      <c r="I478" s="3">
        <v>93720000</v>
      </c>
    </row>
    <row r="479" spans="1:9">
      <c r="A479" s="1" t="s">
        <v>135</v>
      </c>
      <c r="H479" s="3">
        <f>H447</f>
        <v>100000000</v>
      </c>
      <c r="I479" s="3">
        <f>I447</f>
        <v>184688000</v>
      </c>
    </row>
    <row r="480" spans="1:9">
      <c r="A480" s="1" t="s">
        <v>348</v>
      </c>
      <c r="H480" s="3"/>
      <c r="I480" s="3"/>
    </row>
    <row r="481" spans="1:9">
      <c r="A481" s="1" t="s">
        <v>112</v>
      </c>
      <c r="H481" s="40">
        <f>H476+H477</f>
        <v>7919179726</v>
      </c>
      <c r="I481" s="3">
        <f>I476+I477</f>
        <v>10233833067</v>
      </c>
    </row>
    <row r="482" spans="1:9">
      <c r="A482" s="1" t="s">
        <v>113</v>
      </c>
      <c r="H482" s="36" t="s">
        <v>136</v>
      </c>
      <c r="I482" s="36" t="s">
        <v>136</v>
      </c>
    </row>
    <row r="483" spans="1:9">
      <c r="A483" s="1" t="s">
        <v>114</v>
      </c>
      <c r="H483" s="40">
        <f>ROUND(H481*H482,0)</f>
        <v>1979794932</v>
      </c>
      <c r="I483" s="3">
        <f>ROUND(I481*I482,0)</f>
        <v>2558458267</v>
      </c>
    </row>
    <row r="484" spans="1:9">
      <c r="A484" s="1" t="s">
        <v>115</v>
      </c>
      <c r="H484" s="3"/>
      <c r="I484" s="3"/>
    </row>
    <row r="485" spans="1:9" ht="17.25">
      <c r="A485" s="9" t="s">
        <v>116</v>
      </c>
      <c r="H485" s="89">
        <f>H483-H484</f>
        <v>1979794932</v>
      </c>
      <c r="I485" s="48">
        <f>I483-I484</f>
        <v>2558458267</v>
      </c>
    </row>
    <row r="486" spans="1:9" ht="17.25">
      <c r="A486" s="35"/>
      <c r="B486" s="9"/>
      <c r="H486" s="10"/>
      <c r="I486" s="10"/>
    </row>
    <row r="487" spans="1:9" ht="17.25">
      <c r="A487" s="19" t="s">
        <v>91</v>
      </c>
      <c r="B487" s="9"/>
      <c r="H487" s="3"/>
      <c r="I487" s="3"/>
    </row>
    <row r="488" spans="1:9" ht="17.25">
      <c r="A488" s="37" t="s">
        <v>351</v>
      </c>
      <c r="B488" s="9"/>
      <c r="H488" s="3">
        <f>SUM(H489:H490)</f>
        <v>6499997</v>
      </c>
      <c r="I488" s="3">
        <f>SUM(I489:I490)</f>
        <v>6499997</v>
      </c>
    </row>
    <row r="489" spans="1:9" ht="17.25">
      <c r="A489" s="37" t="s">
        <v>352</v>
      </c>
      <c r="B489" s="9"/>
      <c r="H489" s="3">
        <v>6499997</v>
      </c>
      <c r="I489" s="3">
        <v>6499997</v>
      </c>
    </row>
    <row r="490" spans="1:9" ht="17.25">
      <c r="A490" s="37" t="s">
        <v>353</v>
      </c>
      <c r="B490" s="9"/>
      <c r="H490" s="3">
        <f>ROUND(H491/365*H492,0)</f>
        <v>0</v>
      </c>
      <c r="I490" s="3">
        <f>ROUND(I491/365*I492,0)</f>
        <v>0</v>
      </c>
    </row>
    <row r="491" spans="1:9" ht="17.25">
      <c r="A491" s="37" t="s">
        <v>354</v>
      </c>
      <c r="B491" s="9"/>
      <c r="H491" s="3"/>
      <c r="I491" s="3"/>
    </row>
    <row r="492" spans="1:9" ht="17.25">
      <c r="A492" s="37" t="s">
        <v>355</v>
      </c>
      <c r="B492" s="9"/>
      <c r="H492" s="3"/>
      <c r="I492" s="3"/>
    </row>
    <row r="493" spans="1:9" ht="17.25">
      <c r="A493" s="37" t="s">
        <v>356</v>
      </c>
      <c r="B493" s="9"/>
      <c r="H493" s="3">
        <f>ROUND(H494/365*H495,0)</f>
        <v>0</v>
      </c>
      <c r="I493" s="3">
        <f>ROUND(I494/365*I495,0)</f>
        <v>0</v>
      </c>
    </row>
    <row r="494" spans="1:9" ht="17.25">
      <c r="A494" s="37" t="s">
        <v>357</v>
      </c>
      <c r="B494" s="9"/>
      <c r="H494" s="3"/>
      <c r="I494" s="3"/>
    </row>
    <row r="495" spans="1:9" ht="17.25">
      <c r="A495" s="37" t="s">
        <v>358</v>
      </c>
      <c r="B495" s="9"/>
      <c r="H495" s="3"/>
      <c r="I495" s="3"/>
    </row>
    <row r="496" spans="1:9" ht="17.25">
      <c r="A496" s="37" t="s">
        <v>359</v>
      </c>
      <c r="B496" s="9"/>
      <c r="H496" s="3">
        <f>H476-H485</f>
        <v>6038586094</v>
      </c>
      <c r="I496" s="3">
        <f>I476-I485</f>
        <v>7766342800</v>
      </c>
    </row>
    <row r="497" spans="1:10" ht="17.25">
      <c r="A497" s="19" t="s">
        <v>117</v>
      </c>
      <c r="B497" s="9"/>
      <c r="H497" s="10">
        <f>ROUND(H496/H488,0)</f>
        <v>929</v>
      </c>
      <c r="I497" s="10">
        <f>ROUND(I496/I488,0)</f>
        <v>1195</v>
      </c>
    </row>
    <row r="498" spans="1:10" ht="15.75" customHeight="1">
      <c r="H498" s="3"/>
      <c r="I498" s="3"/>
    </row>
    <row r="499" spans="1:10" ht="17.25">
      <c r="A499" s="9" t="s">
        <v>129</v>
      </c>
    </row>
    <row r="500" spans="1:10" ht="17.25">
      <c r="A500" s="9"/>
      <c r="H500" s="83" t="str">
        <f>$H$435</f>
        <v>Kyø naøy</v>
      </c>
      <c r="I500" s="83" t="str">
        <f>$I$435</f>
        <v>Kyø tröôùc</v>
      </c>
    </row>
    <row r="501" spans="1:10">
      <c r="A501" s="1" t="s">
        <v>118</v>
      </c>
      <c r="D501" s="3"/>
      <c r="G501" s="3"/>
      <c r="H501" s="3">
        <v>65349331596</v>
      </c>
      <c r="I501" s="3">
        <v>58810766976</v>
      </c>
      <c r="J501" s="3"/>
    </row>
    <row r="502" spans="1:10">
      <c r="A502" s="1" t="s">
        <v>119</v>
      </c>
      <c r="D502" s="3"/>
      <c r="G502" s="3"/>
      <c r="H502" s="3">
        <v>10166577364</v>
      </c>
      <c r="I502" s="3">
        <v>9752400370</v>
      </c>
      <c r="J502" s="3"/>
    </row>
    <row r="503" spans="1:10">
      <c r="A503" s="1" t="s">
        <v>120</v>
      </c>
      <c r="D503" s="3"/>
      <c r="G503" s="3"/>
      <c r="H503" s="3">
        <v>2208070114</v>
      </c>
      <c r="I503" s="3">
        <v>2030628865</v>
      </c>
      <c r="J503" s="3"/>
    </row>
    <row r="504" spans="1:10">
      <c r="A504" s="1" t="s">
        <v>121</v>
      </c>
      <c r="D504" s="3"/>
      <c r="G504" s="3"/>
      <c r="H504" s="3">
        <v>5817520180</v>
      </c>
      <c r="I504" s="3">
        <v>5150752725</v>
      </c>
      <c r="J504" s="3"/>
    </row>
    <row r="505" spans="1:10" s="49" customFormat="1" ht="17.25">
      <c r="A505" s="47" t="s">
        <v>20</v>
      </c>
      <c r="B505" s="50"/>
      <c r="D505" s="52"/>
      <c r="G505" s="48"/>
      <c r="H505" s="48">
        <f>SUM(H501:H504)</f>
        <v>83541499254</v>
      </c>
      <c r="I505" s="48">
        <f>SUM(I501:I504)</f>
        <v>75744548936</v>
      </c>
    </row>
    <row r="506" spans="1:10">
      <c r="D506" s="3"/>
    </row>
    <row r="507" spans="1:10">
      <c r="D507" s="3"/>
    </row>
    <row r="508" spans="1:10">
      <c r="D508" s="3"/>
    </row>
    <row r="509" spans="1:10">
      <c r="D509" s="3"/>
    </row>
    <row r="510" spans="1:10">
      <c r="D510" s="3"/>
    </row>
    <row r="511" spans="1:10" ht="17.25">
      <c r="A511" s="71" t="s">
        <v>130</v>
      </c>
      <c r="B511" s="72"/>
      <c r="C511" s="72"/>
      <c r="D511" s="72"/>
      <c r="E511" s="72"/>
      <c r="F511" s="72"/>
      <c r="G511" s="48"/>
      <c r="H511" s="72"/>
      <c r="I511" s="72"/>
    </row>
    <row r="512" spans="1:10" ht="17.25">
      <c r="A512" s="71" t="s">
        <v>289</v>
      </c>
      <c r="B512" s="72"/>
      <c r="C512" s="72"/>
      <c r="D512" s="72"/>
      <c r="E512" s="72"/>
      <c r="F512" s="72"/>
      <c r="G512" s="72"/>
      <c r="H512" s="72"/>
      <c r="I512" s="72"/>
    </row>
    <row r="513" spans="1:9" ht="17.25">
      <c r="A513" s="71" t="s">
        <v>255</v>
      </c>
      <c r="B513" s="71"/>
      <c r="C513" s="71"/>
      <c r="D513" s="204" t="s">
        <v>254</v>
      </c>
      <c r="E513" s="204"/>
      <c r="F513" s="204"/>
      <c r="G513" s="204"/>
      <c r="H513" s="204"/>
      <c r="I513" s="204"/>
    </row>
    <row r="514" spans="1:9">
      <c r="A514" s="216" t="s">
        <v>122</v>
      </c>
      <c r="B514" s="216"/>
      <c r="C514" s="216"/>
      <c r="D514" s="230" t="s">
        <v>579</v>
      </c>
      <c r="E514" s="230"/>
      <c r="F514" s="230"/>
      <c r="G514" s="230"/>
      <c r="H514" s="230"/>
      <c r="I514" s="230"/>
    </row>
    <row r="515" spans="1:9" ht="33" customHeight="1">
      <c r="A515" s="215" t="s">
        <v>123</v>
      </c>
      <c r="B515" s="215"/>
      <c r="C515" s="215"/>
      <c r="D515" s="215" t="s">
        <v>360</v>
      </c>
      <c r="E515" s="215"/>
      <c r="F515" s="215"/>
      <c r="G515" s="215"/>
      <c r="H515" s="215"/>
      <c r="I515" s="215"/>
    </row>
    <row r="516" spans="1:9" ht="16.5" customHeight="1">
      <c r="A516" s="215" t="s">
        <v>124</v>
      </c>
      <c r="B516" s="215"/>
      <c r="C516" s="215"/>
      <c r="D516" s="215" t="s">
        <v>361</v>
      </c>
      <c r="E516" s="215"/>
      <c r="F516" s="215"/>
      <c r="G516" s="215"/>
      <c r="H516" s="215"/>
      <c r="I516" s="215"/>
    </row>
    <row r="517" spans="1:9">
      <c r="A517" s="215" t="s">
        <v>125</v>
      </c>
      <c r="B517" s="215"/>
      <c r="C517" s="215"/>
      <c r="D517" s="215" t="s">
        <v>362</v>
      </c>
      <c r="E517" s="215"/>
      <c r="F517" s="215"/>
      <c r="G517" s="215"/>
      <c r="H517" s="215"/>
      <c r="I517" s="215"/>
    </row>
    <row r="518" spans="1:9">
      <c r="A518" s="215" t="s">
        <v>126</v>
      </c>
      <c r="B518" s="215"/>
      <c r="C518" s="215"/>
      <c r="D518" s="215" t="s">
        <v>363</v>
      </c>
      <c r="E518" s="215"/>
      <c r="F518" s="215"/>
      <c r="G518" s="215"/>
      <c r="H518" s="215"/>
      <c r="I518" s="215"/>
    </row>
    <row r="519" spans="1:9">
      <c r="A519" s="72"/>
      <c r="B519" s="72"/>
      <c r="C519" s="72"/>
      <c r="D519" s="72"/>
      <c r="E519" s="72"/>
      <c r="F519" s="72"/>
      <c r="G519" s="72"/>
      <c r="H519" s="72"/>
      <c r="I519" s="72"/>
    </row>
    <row r="520" spans="1:9" ht="17.25">
      <c r="A520" s="85" t="s">
        <v>586</v>
      </c>
      <c r="B520" s="72"/>
      <c r="C520" s="72"/>
      <c r="D520" s="72"/>
      <c r="E520" s="72"/>
      <c r="F520" s="72"/>
      <c r="G520" s="72"/>
      <c r="H520" s="73" t="s">
        <v>256</v>
      </c>
      <c r="I520" s="73" t="s">
        <v>257</v>
      </c>
    </row>
    <row r="521" spans="1:9" ht="17.25">
      <c r="A521" s="216" t="s">
        <v>122</v>
      </c>
      <c r="B521" s="216"/>
      <c r="C521" s="216"/>
      <c r="D521" s="72"/>
      <c r="E521" s="72"/>
      <c r="F521" s="72"/>
      <c r="G521" s="72"/>
      <c r="H521" s="72"/>
      <c r="I521" s="88">
        <f>SUM(I522:I523)</f>
        <v>40925897987</v>
      </c>
    </row>
    <row r="522" spans="1:9">
      <c r="A522" s="74" t="s">
        <v>259</v>
      </c>
      <c r="B522" s="74"/>
      <c r="C522" s="74"/>
      <c r="D522" s="74"/>
      <c r="E522" s="74"/>
      <c r="F522" s="74"/>
      <c r="G522" s="74"/>
      <c r="H522" s="74"/>
      <c r="I522" s="70">
        <f>H389</f>
        <v>10000000000</v>
      </c>
    </row>
    <row r="523" spans="1:9">
      <c r="A523" s="74" t="s">
        <v>258</v>
      </c>
      <c r="B523" s="74"/>
      <c r="C523" s="74"/>
      <c r="D523" s="74"/>
      <c r="E523" s="74"/>
      <c r="F523" s="74"/>
      <c r="G523" s="74"/>
      <c r="H523" s="74"/>
      <c r="I523" s="70">
        <f>H359</f>
        <v>30925897987</v>
      </c>
    </row>
    <row r="524" spans="1:9">
      <c r="A524" s="72"/>
      <c r="B524" s="74"/>
      <c r="C524" s="74"/>
      <c r="D524" s="74"/>
      <c r="E524" s="74"/>
      <c r="F524" s="74"/>
      <c r="G524" s="74"/>
      <c r="H524" s="87"/>
      <c r="I524" s="69"/>
    </row>
    <row r="525" spans="1:9">
      <c r="A525" s="216" t="s">
        <v>127</v>
      </c>
      <c r="B525" s="216"/>
      <c r="C525" s="216"/>
      <c r="D525" s="72"/>
      <c r="E525" s="72"/>
      <c r="F525" s="72"/>
      <c r="G525" s="72"/>
      <c r="H525" s="69">
        <f>H135</f>
        <v>1184039940</v>
      </c>
      <c r="I525" s="69"/>
    </row>
    <row r="526" spans="1:9">
      <c r="A526" s="186" t="s">
        <v>613</v>
      </c>
      <c r="B526" s="186"/>
      <c r="C526" s="186"/>
      <c r="D526" s="72"/>
      <c r="E526" s="72"/>
      <c r="F526" s="72"/>
      <c r="G526" s="72"/>
      <c r="H526" s="69">
        <f>H133</f>
        <v>58300000</v>
      </c>
      <c r="I526" s="69"/>
    </row>
    <row r="527" spans="1:9">
      <c r="A527" s="216" t="s">
        <v>128</v>
      </c>
      <c r="B527" s="216"/>
      <c r="C527" s="216"/>
      <c r="D527" s="72"/>
      <c r="E527" s="72"/>
      <c r="F527" s="72"/>
      <c r="G527" s="72"/>
      <c r="H527" s="69">
        <f>H136</f>
        <v>677600000</v>
      </c>
      <c r="I527" s="69"/>
    </row>
    <row r="528" spans="1:9" s="49" customFormat="1" ht="17.25">
      <c r="A528" s="75" t="s">
        <v>20</v>
      </c>
      <c r="B528" s="76"/>
      <c r="C528" s="76"/>
      <c r="D528" s="76"/>
      <c r="E528" s="76"/>
      <c r="F528" s="76"/>
      <c r="G528" s="76"/>
      <c r="H528" s="77">
        <f>SUM(H525:H527)</f>
        <v>1919939940</v>
      </c>
      <c r="I528" s="77"/>
    </row>
    <row r="529" spans="1:9">
      <c r="A529" s="72"/>
      <c r="B529" s="72"/>
      <c r="C529" s="72"/>
      <c r="D529" s="72"/>
      <c r="E529" s="72"/>
      <c r="F529" s="72"/>
      <c r="G529" s="72"/>
      <c r="H529" s="72"/>
      <c r="I529" s="69"/>
    </row>
    <row r="530" spans="1:9" ht="17.25">
      <c r="A530" s="229" t="s">
        <v>614</v>
      </c>
      <c r="B530" s="229"/>
      <c r="C530" s="229"/>
      <c r="D530" s="229"/>
      <c r="E530" s="229"/>
      <c r="F530" s="229"/>
      <c r="G530" s="229"/>
      <c r="H530" s="229"/>
      <c r="I530" s="229"/>
    </row>
    <row r="531" spans="1:9">
      <c r="A531" s="215" t="s">
        <v>615</v>
      </c>
      <c r="B531" s="215"/>
      <c r="C531" s="215"/>
      <c r="D531" s="215"/>
      <c r="E531" s="215"/>
      <c r="F531" s="215"/>
      <c r="G531" s="215"/>
      <c r="H531" s="215"/>
      <c r="I531" s="215"/>
    </row>
    <row r="532" spans="1:9">
      <c r="A532" s="215"/>
      <c r="B532" s="215"/>
      <c r="C532" s="215"/>
      <c r="D532" s="215"/>
      <c r="E532" s="215"/>
      <c r="F532" s="215"/>
      <c r="G532" s="215"/>
      <c r="H532" s="215"/>
      <c r="I532" s="215"/>
    </row>
    <row r="533" spans="1:9">
      <c r="A533" s="72"/>
      <c r="B533" s="72"/>
      <c r="C533" s="72"/>
      <c r="D533" s="72"/>
      <c r="E533" s="72"/>
      <c r="F533" s="72"/>
      <c r="G533" s="72"/>
      <c r="H533" s="78"/>
      <c r="I533" s="69"/>
    </row>
    <row r="534" spans="1:9">
      <c r="A534" s="72"/>
      <c r="B534" s="72"/>
      <c r="C534" s="72"/>
      <c r="D534" s="72"/>
      <c r="E534" s="72"/>
      <c r="F534" s="72"/>
      <c r="G534" s="74" t="s">
        <v>609</v>
      </c>
      <c r="H534" s="72"/>
      <c r="I534" s="72"/>
    </row>
    <row r="535" spans="1:9" ht="17.25">
      <c r="A535" s="71"/>
      <c r="B535" s="228" t="s">
        <v>6</v>
      </c>
      <c r="C535" s="228"/>
      <c r="D535" s="72"/>
      <c r="E535" s="72"/>
      <c r="F535" s="72"/>
      <c r="G535" s="71" t="s">
        <v>260</v>
      </c>
      <c r="H535" s="72"/>
      <c r="I535" s="72"/>
    </row>
    <row r="536" spans="1:9">
      <c r="A536" s="72"/>
      <c r="B536" s="72"/>
      <c r="C536" s="72"/>
      <c r="D536" s="72"/>
      <c r="E536" s="72"/>
      <c r="F536" s="72"/>
      <c r="G536" s="72"/>
      <c r="H536" s="72"/>
      <c r="I536" s="72"/>
    </row>
    <row r="537" spans="1:9">
      <c r="A537" s="72"/>
      <c r="B537" s="72"/>
      <c r="C537" s="72"/>
      <c r="D537" s="72"/>
      <c r="E537" s="72"/>
      <c r="F537" s="72"/>
      <c r="G537" s="72"/>
      <c r="H537" s="72"/>
      <c r="I537" s="72"/>
    </row>
    <row r="538" spans="1:9">
      <c r="A538" s="72"/>
      <c r="B538" s="72"/>
      <c r="C538" s="72"/>
      <c r="D538" s="72"/>
      <c r="E538" s="72"/>
      <c r="F538" s="72"/>
      <c r="G538" s="72"/>
      <c r="H538" s="72"/>
      <c r="I538" s="72"/>
    </row>
    <row r="539" spans="1:9">
      <c r="A539" s="7"/>
    </row>
    <row r="540" spans="1:9">
      <c r="A540" s="7"/>
      <c r="B540" s="227"/>
      <c r="C540" s="227"/>
    </row>
    <row r="541" spans="1:9">
      <c r="A541" s="7"/>
      <c r="B541" s="227"/>
      <c r="C541" s="227"/>
    </row>
    <row r="542" spans="1:9">
      <c r="D542" s="79"/>
    </row>
    <row r="543" spans="1:9">
      <c r="A543" s="7"/>
    </row>
    <row r="544" spans="1:9">
      <c r="A544" s="7"/>
      <c r="B544" s="227"/>
      <c r="C544" s="227"/>
    </row>
    <row r="545" spans="1:9">
      <c r="A545" s="7"/>
      <c r="B545" s="227"/>
      <c r="C545" s="227"/>
    </row>
    <row r="548" spans="1:9" ht="17.25">
      <c r="H548" s="66"/>
      <c r="I548" s="66"/>
    </row>
    <row r="549" spans="1:9">
      <c r="G549" s="3"/>
      <c r="H549" s="67"/>
      <c r="I549" s="3"/>
    </row>
    <row r="550" spans="1:9">
      <c r="G550" s="3"/>
      <c r="H550" s="67"/>
      <c r="I550" s="3"/>
    </row>
    <row r="551" spans="1:9">
      <c r="G551" s="3"/>
      <c r="H551" s="67"/>
      <c r="I551" s="67"/>
    </row>
    <row r="552" spans="1:9">
      <c r="G552" s="3"/>
      <c r="H552" s="67"/>
      <c r="I552" s="3"/>
    </row>
    <row r="553" spans="1:9">
      <c r="G553" s="3"/>
      <c r="H553" s="67"/>
      <c r="I553" s="3"/>
    </row>
    <row r="554" spans="1:9">
      <c r="G554" s="3"/>
      <c r="H554" s="67"/>
      <c r="I554" s="3"/>
    </row>
    <row r="555" spans="1:9">
      <c r="G555" s="3"/>
      <c r="H555" s="67"/>
      <c r="I555" s="3"/>
    </row>
    <row r="556" spans="1:9">
      <c r="G556" s="3"/>
      <c r="H556" s="67"/>
      <c r="I556" s="3"/>
    </row>
    <row r="557" spans="1:9">
      <c r="G557" s="3"/>
      <c r="H557" s="67"/>
      <c r="I557" s="3"/>
    </row>
    <row r="558" spans="1:9">
      <c r="G558" s="3"/>
      <c r="H558" s="67"/>
      <c r="I558" s="3"/>
    </row>
    <row r="559" spans="1:9" ht="17.25">
      <c r="A559" s="35"/>
      <c r="H559" s="68"/>
      <c r="I559" s="68"/>
    </row>
    <row r="560" spans="1:9" ht="17.25">
      <c r="A560" s="35"/>
      <c r="H560" s="10"/>
      <c r="I560" s="10"/>
    </row>
  </sheetData>
  <mergeCells count="50">
    <mergeCell ref="A515:C515"/>
    <mergeCell ref="A530:I530"/>
    <mergeCell ref="D514:I514"/>
    <mergeCell ref="D516:I516"/>
    <mergeCell ref="D517:I517"/>
    <mergeCell ref="D518:I518"/>
    <mergeCell ref="A517:C517"/>
    <mergeCell ref="A516:C516"/>
    <mergeCell ref="A525:C525"/>
    <mergeCell ref="A527:C527"/>
    <mergeCell ref="B545:C545"/>
    <mergeCell ref="B540:C540"/>
    <mergeCell ref="B535:C535"/>
    <mergeCell ref="A521:C521"/>
    <mergeCell ref="A518:C518"/>
    <mergeCell ref="B541:C541"/>
    <mergeCell ref="B544:C544"/>
    <mergeCell ref="A532:I532"/>
    <mergeCell ref="A531:I531"/>
    <mergeCell ref="A4:I4"/>
    <mergeCell ref="A5:I5"/>
    <mergeCell ref="A237:B237"/>
    <mergeCell ref="A238:B238"/>
    <mergeCell ref="D515:I515"/>
    <mergeCell ref="A514:C514"/>
    <mergeCell ref="A239:B239"/>
    <mergeCell ref="A240:B240"/>
    <mergeCell ref="A258:B258"/>
    <mergeCell ref="A250:B250"/>
    <mergeCell ref="A254:B254"/>
    <mergeCell ref="A241:B241"/>
    <mergeCell ref="A247:B247"/>
    <mergeCell ref="A242:B242"/>
    <mergeCell ref="A244:B244"/>
    <mergeCell ref="A243:B243"/>
    <mergeCell ref="D513:I513"/>
    <mergeCell ref="A264:B264"/>
    <mergeCell ref="A261:B261"/>
    <mergeCell ref="A262:B262"/>
    <mergeCell ref="A263:B263"/>
    <mergeCell ref="A144:B144"/>
    <mergeCell ref="A246:B246"/>
    <mergeCell ref="A248:B248"/>
    <mergeCell ref="A245:B245"/>
    <mergeCell ref="A249:B249"/>
    <mergeCell ref="A259:B259"/>
    <mergeCell ref="A260:B260"/>
    <mergeCell ref="A257:B257"/>
    <mergeCell ref="A255:B255"/>
    <mergeCell ref="A256:B256"/>
  </mergeCells>
  <phoneticPr fontId="7" type="noConversion"/>
  <printOptions horizontalCentered="1"/>
  <pageMargins left="0.5" right="0.25" top="0.5" bottom="0.25" header="0.25" footer="0.25"/>
  <pageSetup paperSize="9" scale="95" orientation="portrait" horizontalDpi="4294967294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67"/>
  <sheetViews>
    <sheetView topLeftCell="A4" workbookViewId="0">
      <selection activeCell="E15" sqref="E15"/>
    </sheetView>
  </sheetViews>
  <sheetFormatPr defaultRowHeight="15"/>
  <cols>
    <col min="1" max="1" width="49.875" style="90" customWidth="1"/>
    <col min="2" max="2" width="5.75" style="90" customWidth="1"/>
    <col min="3" max="3" width="6.5" style="90" customWidth="1"/>
    <col min="4" max="4" width="16" style="90" customWidth="1"/>
    <col min="5" max="5" width="16.625" style="90" customWidth="1"/>
    <col min="6" max="6" width="21.375" style="134" customWidth="1"/>
    <col min="7" max="16384" width="9" style="90"/>
  </cols>
  <sheetData>
    <row r="1" spans="1:6" ht="18.75" customHeight="1">
      <c r="A1" s="90" t="str">
        <f>BCDKT!A1</f>
        <v>Đơn vị báo cáo : CTY CỔ PHẦN SADICO CẦN THƠ</v>
      </c>
      <c r="D1" s="188" t="str">
        <f>BCDKT!D1</f>
        <v>BÁO CÁO TÀI CHÍNH</v>
      </c>
      <c r="E1" s="188"/>
    </row>
    <row r="2" spans="1:6">
      <c r="A2" s="90" t="str">
        <f>BCDKT!A2</f>
        <v>Địa chỉ : 366E CMT8, P. Bùi Hữu Nghĩa, Q. Bình Thủy, TP. Cần Thơ</v>
      </c>
      <c r="D2" s="188" t="str">
        <f>BCDKT!D2</f>
        <v>QUÝ II NĂM 2013</v>
      </c>
      <c r="E2" s="188"/>
    </row>
    <row r="3" spans="1:6">
      <c r="A3" s="90" t="str">
        <f>BCDKT!A3</f>
        <v>Điện thoại : 07103.884354, Fax : 07103.821141</v>
      </c>
      <c r="D3" s="189" t="s">
        <v>502</v>
      </c>
      <c r="E3" s="189"/>
    </row>
    <row r="4" spans="1:6">
      <c r="D4" s="92"/>
      <c r="E4" s="92"/>
    </row>
    <row r="5" spans="1:6" ht="20.25">
      <c r="A5" s="232" t="s">
        <v>588</v>
      </c>
      <c r="B5" s="232"/>
      <c r="C5" s="232"/>
      <c r="D5" s="232"/>
      <c r="E5" s="232"/>
    </row>
    <row r="6" spans="1:6">
      <c r="C6" s="131"/>
    </row>
    <row r="7" spans="1:6" ht="17.25" customHeight="1">
      <c r="A7" s="234" t="s">
        <v>503</v>
      </c>
      <c r="B7" s="234" t="s">
        <v>396</v>
      </c>
      <c r="C7" s="234" t="s">
        <v>504</v>
      </c>
      <c r="D7" s="237" t="s">
        <v>505</v>
      </c>
      <c r="E7" s="238"/>
    </row>
    <row r="8" spans="1:6">
      <c r="A8" s="235"/>
      <c r="B8" s="236" t="s">
        <v>0</v>
      </c>
      <c r="C8" s="236"/>
      <c r="D8" s="135" t="s">
        <v>506</v>
      </c>
      <c r="E8" s="135" t="s">
        <v>507</v>
      </c>
    </row>
    <row r="9" spans="1:6">
      <c r="A9" s="136">
        <v>1</v>
      </c>
      <c r="B9" s="136">
        <v>2</v>
      </c>
      <c r="C9" s="136">
        <v>3</v>
      </c>
      <c r="D9" s="136">
        <v>4</v>
      </c>
      <c r="E9" s="136">
        <v>5</v>
      </c>
    </row>
    <row r="10" spans="1:6" ht="15.95" customHeight="1">
      <c r="A10" s="137" t="s">
        <v>508</v>
      </c>
      <c r="B10" s="138"/>
      <c r="C10" s="139"/>
      <c r="D10" s="179"/>
      <c r="E10" s="179"/>
    </row>
    <row r="11" spans="1:6" ht="15.95" customHeight="1">
      <c r="A11" s="103" t="s">
        <v>509</v>
      </c>
      <c r="B11" s="100">
        <v>1</v>
      </c>
      <c r="C11" s="103"/>
      <c r="D11" s="182">
        <v>157624721166</v>
      </c>
      <c r="E11" s="107">
        <v>198051969014</v>
      </c>
      <c r="F11" s="140"/>
    </row>
    <row r="12" spans="1:6" ht="15.95" customHeight="1">
      <c r="A12" s="103" t="s">
        <v>510</v>
      </c>
      <c r="B12" s="100">
        <v>2</v>
      </c>
      <c r="C12" s="103"/>
      <c r="D12" s="182">
        <f>-(187475078+44127621037+3886252747+D20+448273496+71242660875+4482734957)</f>
        <v>-123159503236</v>
      </c>
      <c r="E12" s="107">
        <v>-71637849163</v>
      </c>
      <c r="F12" s="140"/>
    </row>
    <row r="13" spans="1:6" ht="15.95" customHeight="1">
      <c r="A13" s="103" t="s">
        <v>511</v>
      </c>
      <c r="B13" s="100">
        <v>3</v>
      </c>
      <c r="C13" s="103"/>
      <c r="D13" s="182">
        <f>-(10289805562+7725782969+458934000+1223692749+194040)</f>
        <v>-19698409320</v>
      </c>
      <c r="E13" s="107">
        <v>-19694144176</v>
      </c>
      <c r="F13" s="140"/>
    </row>
    <row r="14" spans="1:6" ht="15.95" customHeight="1">
      <c r="A14" s="103" t="s">
        <v>512</v>
      </c>
      <c r="B14" s="100">
        <v>4</v>
      </c>
      <c r="C14" s="103"/>
      <c r="D14" s="182">
        <v>-1349601064</v>
      </c>
      <c r="E14" s="107">
        <v>-2979483637</v>
      </c>
      <c r="F14" s="140"/>
    </row>
    <row r="15" spans="1:6" ht="15.95" customHeight="1">
      <c r="A15" s="103" t="s">
        <v>513</v>
      </c>
      <c r="B15" s="100">
        <v>5</v>
      </c>
      <c r="C15" s="103"/>
      <c r="D15" s="182">
        <v>-62882637</v>
      </c>
      <c r="E15" s="107">
        <v>-2669054471</v>
      </c>
      <c r="F15" s="140"/>
    </row>
    <row r="16" spans="1:6" ht="15.95" customHeight="1">
      <c r="A16" s="103" t="s">
        <v>514</v>
      </c>
      <c r="B16" s="117">
        <v>6</v>
      </c>
      <c r="C16" s="103"/>
      <c r="D16" s="182">
        <f>431908715+418012127+1373885</f>
        <v>851294727</v>
      </c>
      <c r="E16" s="107">
        <v>1416132696</v>
      </c>
      <c r="F16" s="140"/>
    </row>
    <row r="17" spans="1:6" ht="15.95" customHeight="1">
      <c r="A17" s="103" t="s">
        <v>515</v>
      </c>
      <c r="B17" s="117">
        <v>7</v>
      </c>
      <c r="C17" s="103"/>
      <c r="D17" s="182">
        <f>-(2081491846+6092940194+1723967718+2030884395+2978400765)</f>
        <v>-14907684918</v>
      </c>
      <c r="E17" s="107">
        <v>-14663949887</v>
      </c>
      <c r="F17" s="140"/>
    </row>
    <row r="18" spans="1:6" ht="15.95" customHeight="1">
      <c r="A18" s="105" t="s">
        <v>516</v>
      </c>
      <c r="B18" s="99">
        <v>20</v>
      </c>
      <c r="C18" s="105"/>
      <c r="D18" s="141">
        <f>SUM(D11:D17)</f>
        <v>-702065282</v>
      </c>
      <c r="E18" s="141">
        <f>SUM(E11:E17)</f>
        <v>87823620376</v>
      </c>
      <c r="F18" s="142"/>
    </row>
    <row r="19" spans="1:6" ht="15.95" customHeight="1">
      <c r="A19" s="105" t="s">
        <v>517</v>
      </c>
      <c r="B19" s="100"/>
      <c r="C19" s="103"/>
      <c r="D19" s="107"/>
      <c r="E19" s="107"/>
      <c r="F19" s="140"/>
    </row>
    <row r="20" spans="1:6" ht="30">
      <c r="A20" s="143" t="s">
        <v>518</v>
      </c>
      <c r="B20" s="144">
        <v>21</v>
      </c>
      <c r="C20" s="143"/>
      <c r="D20" s="182">
        <f>-(78718182+1136796772)</f>
        <v>-1215514954</v>
      </c>
      <c r="E20" s="146">
        <v>-2639159822</v>
      </c>
      <c r="F20" s="140"/>
    </row>
    <row r="21" spans="1:6" ht="30">
      <c r="A21" s="143" t="s">
        <v>519</v>
      </c>
      <c r="B21" s="144">
        <v>22</v>
      </c>
      <c r="C21" s="143"/>
      <c r="D21" s="182"/>
      <c r="E21" s="169">
        <v>30030000</v>
      </c>
      <c r="F21" s="140"/>
    </row>
    <row r="22" spans="1:6" ht="15.95" customHeight="1">
      <c r="A22" s="103" t="s">
        <v>520</v>
      </c>
      <c r="B22" s="100">
        <v>23</v>
      </c>
      <c r="C22" s="103"/>
      <c r="D22" s="182"/>
      <c r="E22" s="146"/>
      <c r="F22" s="140"/>
    </row>
    <row r="23" spans="1:6">
      <c r="A23" s="143" t="s">
        <v>521</v>
      </c>
      <c r="B23" s="144">
        <v>24</v>
      </c>
      <c r="C23" s="143"/>
      <c r="D23" s="182"/>
      <c r="E23" s="169"/>
      <c r="F23" s="140"/>
    </row>
    <row r="24" spans="1:6" ht="15.95" customHeight="1">
      <c r="A24" s="103" t="s">
        <v>522</v>
      </c>
      <c r="B24" s="100">
        <v>25</v>
      </c>
      <c r="C24" s="103"/>
      <c r="D24" s="182"/>
      <c r="E24" s="107"/>
      <c r="F24" s="140"/>
    </row>
    <row r="25" spans="1:6" ht="15.95" customHeight="1">
      <c r="A25" s="103" t="s">
        <v>523</v>
      </c>
      <c r="B25" s="100">
        <v>26</v>
      </c>
      <c r="C25" s="103"/>
      <c r="D25" s="182"/>
      <c r="E25" s="107"/>
      <c r="F25" s="140"/>
    </row>
    <row r="26" spans="1:6" ht="15.95" customHeight="1">
      <c r="A26" s="103" t="s">
        <v>524</v>
      </c>
      <c r="B26" s="100">
        <v>27</v>
      </c>
      <c r="C26" s="103"/>
      <c r="D26" s="182">
        <v>594343419</v>
      </c>
      <c r="E26" s="107">
        <v>209144259</v>
      </c>
      <c r="F26" s="140"/>
    </row>
    <row r="27" spans="1:6" ht="15.95" customHeight="1">
      <c r="A27" s="105" t="s">
        <v>525</v>
      </c>
      <c r="B27" s="99">
        <v>30</v>
      </c>
      <c r="C27" s="105"/>
      <c r="D27" s="141">
        <f>SUM(D20:D26)</f>
        <v>-621171535</v>
      </c>
      <c r="E27" s="141">
        <f>SUM(E20:E26)</f>
        <v>-2399985563</v>
      </c>
      <c r="F27" s="142"/>
    </row>
    <row r="28" spans="1:6" ht="15.95" customHeight="1">
      <c r="A28" s="105" t="s">
        <v>526</v>
      </c>
      <c r="B28" s="100"/>
      <c r="C28" s="103"/>
      <c r="D28" s="107"/>
      <c r="E28" s="107"/>
      <c r="F28" s="140"/>
    </row>
    <row r="29" spans="1:6">
      <c r="A29" s="143" t="s">
        <v>527</v>
      </c>
      <c r="B29" s="144">
        <v>31</v>
      </c>
      <c r="C29" s="143"/>
      <c r="D29" s="182"/>
      <c r="E29" s="169"/>
      <c r="F29" s="140"/>
    </row>
    <row r="30" spans="1:6" ht="30">
      <c r="A30" s="143" t="s">
        <v>528</v>
      </c>
      <c r="B30" s="144">
        <v>32</v>
      </c>
      <c r="C30" s="143"/>
      <c r="D30" s="182"/>
      <c r="E30" s="169"/>
      <c r="F30" s="140"/>
    </row>
    <row r="31" spans="1:6" ht="15.95" customHeight="1">
      <c r="A31" s="103" t="s">
        <v>529</v>
      </c>
      <c r="B31" s="100">
        <v>33</v>
      </c>
      <c r="C31" s="103"/>
      <c r="D31" s="182">
        <f>34279437790+85582273086</f>
        <v>119861710876</v>
      </c>
      <c r="E31" s="107">
        <v>69616986634</v>
      </c>
      <c r="F31" s="140"/>
    </row>
    <row r="32" spans="1:6" ht="15.95" customHeight="1">
      <c r="A32" s="103" t="s">
        <v>530</v>
      </c>
      <c r="B32" s="100">
        <v>34</v>
      </c>
      <c r="C32" s="103"/>
      <c r="D32" s="182">
        <v>-113890869653</v>
      </c>
      <c r="E32" s="107">
        <v>-154670601515</v>
      </c>
      <c r="F32" s="140"/>
    </row>
    <row r="33" spans="1:6" ht="15.95" customHeight="1">
      <c r="A33" s="103" t="s">
        <v>531</v>
      </c>
      <c r="B33" s="100">
        <v>35</v>
      </c>
      <c r="C33" s="103"/>
      <c r="D33" s="182"/>
      <c r="E33" s="107"/>
      <c r="F33" s="140"/>
    </row>
    <row r="34" spans="1:6" ht="15.95" customHeight="1">
      <c r="A34" s="103" t="s">
        <v>533</v>
      </c>
      <c r="B34" s="100">
        <v>36</v>
      </c>
      <c r="C34" s="103"/>
      <c r="D34" s="145"/>
      <c r="E34" s="107"/>
      <c r="F34" s="140"/>
    </row>
    <row r="35" spans="1:6" ht="15.95" customHeight="1">
      <c r="A35" s="105" t="s">
        <v>532</v>
      </c>
      <c r="B35" s="99">
        <v>40</v>
      </c>
      <c r="C35" s="105"/>
      <c r="D35" s="141">
        <f>SUM(D29:D34)</f>
        <v>5970841223</v>
      </c>
      <c r="E35" s="141">
        <f>SUM(E29:E34)</f>
        <v>-85053614881</v>
      </c>
      <c r="F35" s="142"/>
    </row>
    <row r="36" spans="1:6" ht="15.95" customHeight="1">
      <c r="A36" s="105" t="s">
        <v>534</v>
      </c>
      <c r="B36" s="99">
        <v>50</v>
      </c>
      <c r="C36" s="105"/>
      <c r="D36" s="141">
        <f>D18+D27+D35</f>
        <v>4647604406</v>
      </c>
      <c r="E36" s="141">
        <f>E18+E27+E35</f>
        <v>370019932</v>
      </c>
      <c r="F36" s="140"/>
    </row>
    <row r="37" spans="1:6" ht="15.95" customHeight="1">
      <c r="A37" s="105" t="s">
        <v>580</v>
      </c>
      <c r="B37" s="99">
        <v>60</v>
      </c>
      <c r="C37" s="105"/>
      <c r="D37" s="141">
        <v>1514129416</v>
      </c>
      <c r="E37" s="141">
        <v>6984986030</v>
      </c>
      <c r="F37" s="140"/>
    </row>
    <row r="38" spans="1:6" ht="15.95" customHeight="1">
      <c r="A38" s="105" t="s">
        <v>535</v>
      </c>
      <c r="B38" s="99">
        <v>61</v>
      </c>
      <c r="C38" s="105"/>
      <c r="D38" s="141"/>
      <c r="E38" s="141"/>
      <c r="F38" s="140"/>
    </row>
    <row r="39" spans="1:6" ht="15.95" customHeight="1">
      <c r="A39" s="148" t="s">
        <v>536</v>
      </c>
      <c r="B39" s="149">
        <v>70</v>
      </c>
      <c r="C39" s="148"/>
      <c r="D39" s="180">
        <f>D36+D37+D38</f>
        <v>6161733822</v>
      </c>
      <c r="E39" s="180">
        <f>E36+E37+E38</f>
        <v>7355005962</v>
      </c>
      <c r="F39" s="140"/>
    </row>
    <row r="40" spans="1:6" ht="9.75" customHeight="1">
      <c r="A40" s="150"/>
      <c r="B40" s="151"/>
      <c r="C40" s="150"/>
      <c r="D40" s="152"/>
      <c r="E40" s="152"/>
    </row>
    <row r="41" spans="1:6">
      <c r="B41" s="185" t="s">
        <v>612</v>
      </c>
      <c r="D41" s="131"/>
    </row>
    <row r="42" spans="1:6">
      <c r="A42" s="91" t="s">
        <v>500</v>
      </c>
      <c r="B42" s="153"/>
      <c r="C42" s="132" t="s">
        <v>537</v>
      </c>
    </row>
    <row r="43" spans="1:6">
      <c r="B43" s="153"/>
    </row>
    <row r="44" spans="1:6" ht="15.75" customHeight="1">
      <c r="B44" s="153"/>
    </row>
    <row r="46" spans="1:6">
      <c r="B46" s="231"/>
      <c r="C46" s="231"/>
      <c r="D46" s="231"/>
      <c r="E46" s="231"/>
    </row>
    <row r="47" spans="1:6">
      <c r="D47" s="181"/>
      <c r="E47" s="91"/>
    </row>
    <row r="48" spans="1:6">
      <c r="C48" s="153"/>
      <c r="D48" s="133"/>
      <c r="E48" s="91"/>
    </row>
    <row r="49" spans="2:5">
      <c r="B49" s="154"/>
      <c r="C49" s="153"/>
      <c r="D49" s="119"/>
      <c r="E49" s="119"/>
    </row>
    <row r="50" spans="2:5">
      <c r="B50" s="154"/>
      <c r="C50" s="153"/>
      <c r="D50" s="119"/>
      <c r="E50" s="119"/>
    </row>
    <row r="51" spans="2:5">
      <c r="C51" s="153"/>
      <c r="D51" s="155"/>
      <c r="E51" s="133"/>
    </row>
    <row r="52" spans="2:5">
      <c r="B52" s="233"/>
      <c r="C52" s="153"/>
      <c r="D52" s="119"/>
      <c r="E52" s="133"/>
    </row>
    <row r="53" spans="2:5">
      <c r="B53" s="233"/>
      <c r="C53" s="153"/>
      <c r="D53" s="119"/>
      <c r="E53" s="133"/>
    </row>
    <row r="54" spans="2:5">
      <c r="C54" s="153"/>
      <c r="E54" s="133"/>
    </row>
    <row r="57" spans="2:5">
      <c r="B57" s="231"/>
      <c r="C57" s="231"/>
      <c r="D57" s="231"/>
      <c r="E57" s="231"/>
    </row>
    <row r="58" spans="2:5">
      <c r="D58" s="153"/>
      <c r="E58" s="91"/>
    </row>
    <row r="59" spans="2:5">
      <c r="B59" s="154"/>
      <c r="C59" s="153"/>
      <c r="D59" s="119"/>
      <c r="E59" s="133"/>
    </row>
    <row r="60" spans="2:5">
      <c r="B60" s="154"/>
      <c r="C60" s="153"/>
      <c r="D60" s="119"/>
      <c r="E60" s="133"/>
    </row>
    <row r="61" spans="2:5">
      <c r="C61" s="153"/>
      <c r="D61" s="153"/>
      <c r="E61" s="132"/>
    </row>
    <row r="62" spans="2:5">
      <c r="C62" s="153"/>
      <c r="D62" s="119"/>
      <c r="E62" s="133"/>
    </row>
    <row r="63" spans="2:5">
      <c r="C63" s="153"/>
      <c r="D63" s="119"/>
      <c r="E63" s="133"/>
    </row>
    <row r="64" spans="2:5">
      <c r="C64" s="153"/>
      <c r="E64" s="133"/>
    </row>
    <row r="66" spans="4:5">
      <c r="D66" s="119"/>
      <c r="E66" s="119"/>
    </row>
    <row r="67" spans="4:5">
      <c r="D67" s="119"/>
    </row>
  </sheetData>
  <mergeCells count="11">
    <mergeCell ref="D1:E1"/>
    <mergeCell ref="D2:E2"/>
    <mergeCell ref="D3:E3"/>
    <mergeCell ref="D7:E7"/>
    <mergeCell ref="B46:E46"/>
    <mergeCell ref="B57:E57"/>
    <mergeCell ref="A5:E5"/>
    <mergeCell ref="B52:B53"/>
    <mergeCell ref="A7:A8"/>
    <mergeCell ref="C7:C8"/>
    <mergeCell ref="B7:B8"/>
  </mergeCells>
  <phoneticPr fontId="7" type="noConversion"/>
  <printOptions horizontalCentered="1"/>
  <pageMargins left="0.5" right="0" top="0.25" bottom="0.2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E15" sqref="E15"/>
    </sheetView>
  </sheetViews>
  <sheetFormatPr defaultRowHeight="15"/>
  <cols>
    <col min="1" max="1" width="29.75" style="90" customWidth="1"/>
    <col min="2" max="2" width="4.125" style="90" customWidth="1"/>
    <col min="3" max="3" width="6.5" style="90" customWidth="1"/>
    <col min="4" max="5" width="13.5" style="90" customWidth="1"/>
    <col min="6" max="7" width="14.5" style="90" customWidth="1"/>
    <col min="8" max="8" width="9" style="90"/>
    <col min="9" max="9" width="14" style="119" bestFit="1" customWidth="1"/>
    <col min="10" max="16384" width="9" style="90"/>
  </cols>
  <sheetData>
    <row r="1" spans="1:7" ht="21" customHeight="1">
      <c r="A1" s="90" t="str">
        <f>BCDKT!A1</f>
        <v>Đơn vị báo cáo : CTY CỔ PHẦN SADICO CẦN THƠ</v>
      </c>
      <c r="D1" s="156"/>
      <c r="E1" s="157"/>
      <c r="F1" s="188" t="str">
        <f>BCDKT!D1</f>
        <v>BÁO CÁO TÀI CHÍNH</v>
      </c>
      <c r="G1" s="188"/>
    </row>
    <row r="2" spans="1:7">
      <c r="A2" s="90" t="str">
        <f>BCDKT!A2</f>
        <v>Địa chỉ : 366E CMT8, P. Bùi Hữu Nghĩa, Q. Bình Thủy, TP. Cần Thơ</v>
      </c>
      <c r="F2" s="188" t="str">
        <f>BCDKT!D2</f>
        <v>QUÝ II NĂM 2013</v>
      </c>
      <c r="G2" s="188"/>
    </row>
    <row r="3" spans="1:7">
      <c r="A3" s="90" t="str">
        <f>BCDKT!A3</f>
        <v>Điện thoại : 07103.884354, Fax : 07103.821141</v>
      </c>
      <c r="F3" s="189" t="s">
        <v>538</v>
      </c>
      <c r="G3" s="189"/>
    </row>
    <row r="5" spans="1:7" ht="20.25">
      <c r="A5" s="232" t="s">
        <v>589</v>
      </c>
      <c r="B5" s="232"/>
      <c r="C5" s="232"/>
      <c r="D5" s="232"/>
      <c r="E5" s="232"/>
      <c r="F5" s="232"/>
      <c r="G5" s="232"/>
    </row>
    <row r="7" spans="1:7" ht="36" customHeight="1">
      <c r="A7" s="239" t="s">
        <v>539</v>
      </c>
      <c r="B7" s="234" t="s">
        <v>540</v>
      </c>
      <c r="C7" s="234" t="s">
        <v>504</v>
      </c>
      <c r="D7" s="237" t="s">
        <v>590</v>
      </c>
      <c r="E7" s="238"/>
      <c r="F7" s="237" t="s">
        <v>565</v>
      </c>
      <c r="G7" s="238"/>
    </row>
    <row r="8" spans="1:7" ht="16.5" customHeight="1">
      <c r="A8" s="240"/>
      <c r="B8" s="236" t="s">
        <v>0</v>
      </c>
      <c r="C8" s="236"/>
      <c r="D8" s="158" t="s">
        <v>506</v>
      </c>
      <c r="E8" s="159" t="s">
        <v>507</v>
      </c>
      <c r="F8" s="158" t="s">
        <v>506</v>
      </c>
      <c r="G8" s="159" t="s">
        <v>507</v>
      </c>
    </row>
    <row r="9" spans="1:7">
      <c r="A9" s="136">
        <v>1</v>
      </c>
      <c r="B9" s="136">
        <v>2</v>
      </c>
      <c r="C9" s="136">
        <v>3</v>
      </c>
      <c r="D9" s="136">
        <v>4</v>
      </c>
      <c r="E9" s="136">
        <v>5</v>
      </c>
      <c r="F9" s="136">
        <v>6</v>
      </c>
      <c r="G9" s="136">
        <v>7</v>
      </c>
    </row>
    <row r="10" spans="1:7" ht="30">
      <c r="A10" s="160" t="s">
        <v>541</v>
      </c>
      <c r="B10" s="161" t="s">
        <v>1</v>
      </c>
      <c r="C10" s="162" t="s">
        <v>300</v>
      </c>
      <c r="D10" s="163">
        <f>TMBCTC!H438</f>
        <v>84701362628</v>
      </c>
      <c r="E10" s="163">
        <f>TMBCTC!I438</f>
        <v>85727796145</v>
      </c>
      <c r="F10" s="163">
        <v>142580167892</v>
      </c>
      <c r="G10" s="163">
        <v>161040108208</v>
      </c>
    </row>
    <row r="11" spans="1:7">
      <c r="A11" s="143" t="s">
        <v>542</v>
      </c>
      <c r="B11" s="164" t="s">
        <v>2</v>
      </c>
      <c r="C11" s="144"/>
      <c r="D11" s="147"/>
      <c r="E11" s="147"/>
      <c r="F11" s="147"/>
      <c r="G11" s="147"/>
    </row>
    <row r="12" spans="1:7" ht="30">
      <c r="A12" s="143" t="s">
        <v>543</v>
      </c>
      <c r="B12" s="164">
        <v>10</v>
      </c>
      <c r="C12" s="144"/>
      <c r="D12" s="147">
        <f>D10-D11</f>
        <v>84701362628</v>
      </c>
      <c r="E12" s="147">
        <f>E10-E11</f>
        <v>85727796145</v>
      </c>
      <c r="F12" s="147">
        <f>F10-F11</f>
        <v>142580167892</v>
      </c>
      <c r="G12" s="147">
        <f>G10-G11</f>
        <v>161040108208</v>
      </c>
    </row>
    <row r="13" spans="1:7">
      <c r="A13" s="143" t="s">
        <v>544</v>
      </c>
      <c r="B13" s="164">
        <v>11</v>
      </c>
      <c r="C13" s="144" t="s">
        <v>301</v>
      </c>
      <c r="D13" s="147">
        <f>TMBCTC!H443</f>
        <v>74416187854</v>
      </c>
      <c r="E13" s="147">
        <f>TMBCTC!I443</f>
        <v>74217008289</v>
      </c>
      <c r="F13" s="147">
        <v>128192168551</v>
      </c>
      <c r="G13" s="147">
        <v>139490825674</v>
      </c>
    </row>
    <row r="14" spans="1:7" ht="30">
      <c r="A14" s="143" t="s">
        <v>545</v>
      </c>
      <c r="B14" s="164">
        <v>20</v>
      </c>
      <c r="C14" s="144"/>
      <c r="D14" s="147">
        <f>D12-D13</f>
        <v>10285174774</v>
      </c>
      <c r="E14" s="147">
        <f>E12-E13</f>
        <v>11510787856</v>
      </c>
      <c r="F14" s="147">
        <f>F12-F13</f>
        <v>14387999341</v>
      </c>
      <c r="G14" s="147">
        <f>G12-G13</f>
        <v>21549282534</v>
      </c>
    </row>
    <row r="15" spans="1:7">
      <c r="A15" s="143" t="s">
        <v>546</v>
      </c>
      <c r="B15" s="164">
        <v>21</v>
      </c>
      <c r="C15" s="144" t="s">
        <v>302</v>
      </c>
      <c r="D15" s="147">
        <f>TMBCTC!H450</f>
        <v>90381016</v>
      </c>
      <c r="E15" s="147">
        <f>TMBCTC!I450</f>
        <v>213322169</v>
      </c>
      <c r="F15" s="147">
        <v>594557278</v>
      </c>
      <c r="G15" s="147">
        <v>245535523</v>
      </c>
    </row>
    <row r="16" spans="1:7">
      <c r="A16" s="143" t="s">
        <v>547</v>
      </c>
      <c r="B16" s="164">
        <v>22</v>
      </c>
      <c r="C16" s="144" t="s">
        <v>303</v>
      </c>
      <c r="D16" s="147">
        <f>TMBCTC!H456</f>
        <v>1010157143</v>
      </c>
      <c r="E16" s="147">
        <f>TMBCTC!I456</f>
        <v>2058115862</v>
      </c>
      <c r="F16" s="147">
        <v>2134970940</v>
      </c>
      <c r="G16" s="147">
        <v>4775262004</v>
      </c>
    </row>
    <row r="17" spans="1:7">
      <c r="A17" s="165" t="s">
        <v>548</v>
      </c>
      <c r="B17" s="166">
        <v>23</v>
      </c>
      <c r="C17" s="167"/>
      <c r="D17" s="168">
        <f>TMBCTC!H453</f>
        <v>849224108</v>
      </c>
      <c r="E17" s="168">
        <f>TMBCTC!I453</f>
        <v>2020841706</v>
      </c>
      <c r="F17" s="168">
        <v>1931697776</v>
      </c>
      <c r="G17" s="168">
        <v>4611740163</v>
      </c>
    </row>
    <row r="18" spans="1:7">
      <c r="A18" s="143" t="s">
        <v>549</v>
      </c>
      <c r="B18" s="164">
        <v>24</v>
      </c>
      <c r="C18" s="144" t="s">
        <v>304</v>
      </c>
      <c r="D18" s="147">
        <f>TMBCTC!H459</f>
        <v>926202574</v>
      </c>
      <c r="E18" s="147">
        <f>TMBCTC!I459</f>
        <v>817285628</v>
      </c>
      <c r="F18" s="147">
        <v>1580152602</v>
      </c>
      <c r="G18" s="147">
        <v>1618312866</v>
      </c>
    </row>
    <row r="19" spans="1:7">
      <c r="A19" s="143" t="s">
        <v>550</v>
      </c>
      <c r="B19" s="164">
        <v>25</v>
      </c>
      <c r="C19" s="144" t="s">
        <v>305</v>
      </c>
      <c r="D19" s="147">
        <f>TMBCTC!H462</f>
        <v>2649232453</v>
      </c>
      <c r="E19" s="147">
        <f>TMBCTC!I462</f>
        <v>2389569837</v>
      </c>
      <c r="F19" s="147">
        <v>5230635477</v>
      </c>
      <c r="G19" s="147">
        <v>4576179405</v>
      </c>
    </row>
    <row r="20" spans="1:7" ht="30">
      <c r="A20" s="143" t="s">
        <v>551</v>
      </c>
      <c r="B20" s="164">
        <v>30</v>
      </c>
      <c r="C20" s="144"/>
      <c r="D20" s="147">
        <f>D14+(D15-D16)-(D18+D19)</f>
        <v>5789963620</v>
      </c>
      <c r="E20" s="147">
        <f>E14+(E15-E16)-(E18+E19)</f>
        <v>6459138698</v>
      </c>
      <c r="F20" s="147">
        <f>F14+(F15-F16)-(F18+F19)</f>
        <v>6036797600</v>
      </c>
      <c r="G20" s="147">
        <f>G14+(G15-G16)-(G18+G19)</f>
        <v>10825063782</v>
      </c>
    </row>
    <row r="21" spans="1:7">
      <c r="A21" s="143" t="s">
        <v>552</v>
      </c>
      <c r="B21" s="164">
        <v>31</v>
      </c>
      <c r="C21" s="144" t="s">
        <v>306</v>
      </c>
      <c r="D21" s="147">
        <f>TMBCTC!H467</f>
        <v>3757849622</v>
      </c>
      <c r="E21" s="147">
        <f>TMBCTC!I467</f>
        <v>4030109031</v>
      </c>
      <c r="F21" s="147">
        <v>7171374875</v>
      </c>
      <c r="G21" s="147">
        <v>8389744331</v>
      </c>
    </row>
    <row r="22" spans="1:7">
      <c r="A22" s="143" t="s">
        <v>553</v>
      </c>
      <c r="B22" s="164">
        <v>32</v>
      </c>
      <c r="C22" s="144" t="s">
        <v>307</v>
      </c>
      <c r="D22" s="147">
        <f>TMBCTC!H472</f>
        <v>1529432216</v>
      </c>
      <c r="E22" s="147">
        <f>TMBCTC!I472</f>
        <v>164446662</v>
      </c>
      <c r="F22" s="147">
        <v>3723492232</v>
      </c>
      <c r="G22" s="147">
        <v>170867169</v>
      </c>
    </row>
    <row r="23" spans="1:7">
      <c r="A23" s="143" t="s">
        <v>554</v>
      </c>
      <c r="B23" s="164">
        <v>40</v>
      </c>
      <c r="C23" s="144"/>
      <c r="D23" s="147">
        <f>D21-D22</f>
        <v>2228417406</v>
      </c>
      <c r="E23" s="147">
        <f>E21-E22</f>
        <v>3865662369</v>
      </c>
      <c r="F23" s="147">
        <f>F21-F22</f>
        <v>3447882643</v>
      </c>
      <c r="G23" s="147">
        <f>G21-G22</f>
        <v>8218877162</v>
      </c>
    </row>
    <row r="24" spans="1:7" ht="30">
      <c r="A24" s="143" t="s">
        <v>555</v>
      </c>
      <c r="B24" s="164">
        <v>45</v>
      </c>
      <c r="C24" s="144"/>
      <c r="D24" s="147"/>
      <c r="E24" s="147"/>
      <c r="F24" s="147"/>
      <c r="G24" s="147"/>
    </row>
    <row r="25" spans="1:7" ht="30">
      <c r="A25" s="143" t="s">
        <v>581</v>
      </c>
      <c r="B25" s="164">
        <v>50</v>
      </c>
      <c r="C25" s="144"/>
      <c r="D25" s="147">
        <f>D20+D23</f>
        <v>8018381026</v>
      </c>
      <c r="E25" s="147">
        <f>ROUND(E20+E23,0)</f>
        <v>10324801067</v>
      </c>
      <c r="F25" s="147">
        <f>ROUND(F20+F23,0)</f>
        <v>9484680243</v>
      </c>
      <c r="G25" s="147">
        <f>ROUND(G20+G23,0)</f>
        <v>19043940944</v>
      </c>
    </row>
    <row r="26" spans="1:7">
      <c r="A26" s="143" t="s">
        <v>556</v>
      </c>
      <c r="B26" s="164">
        <v>51</v>
      </c>
      <c r="C26" s="144" t="s">
        <v>308</v>
      </c>
      <c r="D26" s="169">
        <f>ROUND(TMBCTC!H485,0)</f>
        <v>1979794932</v>
      </c>
      <c r="E26" s="147">
        <f>TMBCTC!I485</f>
        <v>2558458267</v>
      </c>
      <c r="F26" s="147">
        <v>2361072379</v>
      </c>
      <c r="G26" s="147">
        <v>4772807303</v>
      </c>
    </row>
    <row r="27" spans="1:7">
      <c r="A27" s="143" t="s">
        <v>557</v>
      </c>
      <c r="B27" s="164">
        <v>52</v>
      </c>
      <c r="C27" s="144"/>
      <c r="D27" s="147"/>
      <c r="E27" s="147"/>
      <c r="F27" s="147"/>
      <c r="G27" s="147"/>
    </row>
    <row r="28" spans="1:7" ht="30">
      <c r="A28" s="143" t="s">
        <v>582</v>
      </c>
      <c r="B28" s="164">
        <v>60</v>
      </c>
      <c r="C28" s="144"/>
      <c r="D28" s="147">
        <f>D25-D26</f>
        <v>6038586094</v>
      </c>
      <c r="E28" s="147">
        <f>E25-E26</f>
        <v>7766342800</v>
      </c>
      <c r="F28" s="147">
        <f>F25-F26</f>
        <v>7123607864</v>
      </c>
      <c r="G28" s="147">
        <f>G25-G26</f>
        <v>14271133641</v>
      </c>
    </row>
    <row r="29" spans="1:7" ht="30">
      <c r="A29" s="143" t="s">
        <v>558</v>
      </c>
      <c r="B29" s="170">
        <v>61</v>
      </c>
      <c r="C29" s="171"/>
      <c r="D29" s="172"/>
      <c r="E29" s="172"/>
      <c r="F29" s="172"/>
      <c r="G29" s="172"/>
    </row>
    <row r="30" spans="1:7" ht="30">
      <c r="A30" s="173" t="s">
        <v>559</v>
      </c>
      <c r="B30" s="170">
        <v>62</v>
      </c>
      <c r="C30" s="171"/>
      <c r="D30" s="172"/>
      <c r="E30" s="172"/>
      <c r="F30" s="172"/>
      <c r="G30" s="172"/>
    </row>
    <row r="31" spans="1:7">
      <c r="A31" s="174" t="s">
        <v>560</v>
      </c>
      <c r="B31" s="175">
        <v>70</v>
      </c>
      <c r="C31" s="176" t="s">
        <v>309</v>
      </c>
      <c r="D31" s="177">
        <f>TMBCTC!H497</f>
        <v>929</v>
      </c>
      <c r="E31" s="177">
        <f>TMBCTC!I497</f>
        <v>1195</v>
      </c>
      <c r="F31" s="177">
        <f>F28/6499997</f>
        <v>1095.9401772031588</v>
      </c>
      <c r="G31" s="177">
        <f>G28/6499997</f>
        <v>2195.5600350277086</v>
      </c>
    </row>
    <row r="32" spans="1:7">
      <c r="B32" s="131"/>
    </row>
    <row r="33" spans="1:5">
      <c r="E33" s="131" t="s">
        <v>611</v>
      </c>
    </row>
    <row r="34" spans="1:5">
      <c r="A34" s="132" t="s">
        <v>561</v>
      </c>
      <c r="E34" s="132" t="s">
        <v>562</v>
      </c>
    </row>
  </sheetData>
  <mergeCells count="9">
    <mergeCell ref="F1:G1"/>
    <mergeCell ref="F2:G2"/>
    <mergeCell ref="F3:G3"/>
    <mergeCell ref="A5:G5"/>
    <mergeCell ref="D7:E7"/>
    <mergeCell ref="F7:G7"/>
    <mergeCell ref="A7:A8"/>
    <mergeCell ref="C7:C8"/>
    <mergeCell ref="B7:B8"/>
  </mergeCells>
  <phoneticPr fontId="7" type="noConversion"/>
  <printOptions horizontalCentered="1"/>
  <pageMargins left="0.5" right="0" top="0.5" bottom="0.5" header="0.5" footer="0.5"/>
  <pageSetup paperSize="9" orientation="portrait" horizontalDpi="4294967294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BCDKT</vt:lpstr>
      <vt:lpstr>TMBCTC</vt:lpstr>
      <vt:lpstr>LCTT</vt:lpstr>
      <vt:lpstr>KQHDKD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Smart</cp:lastModifiedBy>
  <cp:lastPrinted>2013-07-06T01:58:19Z</cp:lastPrinted>
  <dcterms:created xsi:type="dcterms:W3CDTF">2005-09-14T06:22:01Z</dcterms:created>
  <dcterms:modified xsi:type="dcterms:W3CDTF">2013-07-06T01:58:23Z</dcterms:modified>
</cp:coreProperties>
</file>